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autoCompressPictures="0"/>
  <mc:AlternateContent xmlns:mc="http://schemas.openxmlformats.org/markup-compatibility/2006">
    <mc:Choice Requires="x15">
      <x15ac:absPath xmlns:x15ac="http://schemas.microsoft.com/office/spreadsheetml/2010/11/ac" url="Z:\Shared\Finance\Budgets\FY 2022\"/>
    </mc:Choice>
  </mc:AlternateContent>
  <xr:revisionPtr revIDLastSave="0" documentId="13_ncr:1_{8A641BA3-88E4-413D-A142-DDC21880614A}" xr6:coauthVersionLast="45" xr6:coauthVersionMax="45" xr10:uidLastSave="{00000000-0000-0000-0000-000000000000}"/>
  <bookViews>
    <workbookView xWindow="-28920" yWindow="20775" windowWidth="29040" windowHeight="15840" firstSheet="1" xr2:uid="{00000000-000D-0000-FFFF-FFFF00000000}"/>
  </bookViews>
  <sheets>
    <sheet name="FY 22 Budget Summary" sheetId="2" r:id="rId1"/>
    <sheet name="Expense - Board" sheetId="15" r:id="rId2"/>
    <sheet name="Expense - Insurance" sheetId="14" r:id="rId3"/>
    <sheet name="Expense - Development" sheetId="13" r:id="rId4"/>
    <sheet name="Expense - Membership Dues" sheetId="12" r:id="rId5"/>
    <sheet name="Income - Programs" sheetId="6" r:id="rId6"/>
    <sheet name="Expense - Facility" sheetId="11" r:id="rId7"/>
    <sheet name="Expense - Programs" sheetId="10" r:id="rId8"/>
    <sheet name="Expense - Marketing" sheetId="9" r:id="rId9"/>
    <sheet name="Income - Governmental" sheetId="7" r:id="rId10"/>
    <sheet name="Income - Sponsorships" sheetId="5" r:id="rId11"/>
    <sheet name="Income - Donations" sheetId="4" r:id="rId12"/>
    <sheet name="Expense - Labor" sheetId="3" r:id="rId13"/>
    <sheet name="Expense - Administrative" sheetId="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0" l="1"/>
  <c r="D39" i="2" l="1"/>
  <c r="B7" i="6" l="1"/>
  <c r="C8" i="2"/>
  <c r="C6" i="2"/>
  <c r="B14" i="7"/>
  <c r="B7" i="15"/>
  <c r="B8" i="14"/>
  <c r="C26" i="2"/>
  <c r="B6" i="13"/>
  <c r="C24" i="2"/>
  <c r="B8" i="12"/>
  <c r="C22" i="2"/>
  <c r="B8" i="11"/>
  <c r="C20" i="2"/>
  <c r="B7" i="9"/>
  <c r="B13" i="8"/>
  <c r="B10" i="8"/>
  <c r="B9" i="8"/>
  <c r="B8" i="8"/>
  <c r="C10" i="2"/>
  <c r="B8" i="7"/>
  <c r="C4" i="2"/>
  <c r="B7" i="5"/>
  <c r="B10" i="4"/>
  <c r="B11" i="3"/>
  <c r="B15" i="3"/>
  <c r="C14" i="2" s="1"/>
  <c r="C16" i="2"/>
  <c r="C18" i="2"/>
  <c r="C28" i="2"/>
  <c r="C30" i="2"/>
  <c r="D34" i="2" l="1"/>
  <c r="D37" i="2" s="1"/>
  <c r="D12" i="2"/>
</calcChain>
</file>

<file path=xl/sharedStrings.xml><?xml version="1.0" encoding="utf-8"?>
<sst xmlns="http://schemas.openxmlformats.org/spreadsheetml/2006/main" count="120" uniqueCount="97">
  <si>
    <t>Audit</t>
  </si>
  <si>
    <t>TOTAL EXPENSE</t>
  </si>
  <si>
    <t xml:space="preserve">TOTAL BOARD </t>
  </si>
  <si>
    <t>MEETING EXPENSES</t>
  </si>
  <si>
    <t>Executive Professional Development</t>
  </si>
  <si>
    <t>BOARD</t>
  </si>
  <si>
    <t>TOTAL INSURANCE</t>
  </si>
  <si>
    <t xml:space="preserve">INSURANCE - HEALTH </t>
  </si>
  <si>
    <t>Liability</t>
  </si>
  <si>
    <t>Board &amp; Officers / Workers Comp</t>
  </si>
  <si>
    <t xml:space="preserve">INSURANCE </t>
  </si>
  <si>
    <t>TOTAL MEMBERSHIPS/DUES</t>
  </si>
  <si>
    <t>CHAMBER</t>
  </si>
  <si>
    <t>ROTARY</t>
  </si>
  <si>
    <t>Professional Organization Memberships</t>
  </si>
  <si>
    <t>MEMBERSHIPS/DUES</t>
  </si>
  <si>
    <t>TOTAL PROGRAMS</t>
  </si>
  <si>
    <t>PROGRAMS</t>
  </si>
  <si>
    <t>Misc Marketing</t>
  </si>
  <si>
    <t>Marketing Services</t>
  </si>
  <si>
    <t>MARKETING &amp; PROMOTION</t>
  </si>
  <si>
    <t>Technology/Software</t>
  </si>
  <si>
    <t>Office Supplies</t>
  </si>
  <si>
    <t>Communications - Phone</t>
  </si>
  <si>
    <t>Expenses and Reimbursements</t>
  </si>
  <si>
    <t>Tax Preparation</t>
  </si>
  <si>
    <t>Accounting &amp; Payroll</t>
  </si>
  <si>
    <t>ADMINISTRATIVE</t>
  </si>
  <si>
    <t>PAYROLL TAXES - Employer Share</t>
  </si>
  <si>
    <t>SALARY - Development Director</t>
  </si>
  <si>
    <t>SALARY - Development Associate</t>
  </si>
  <si>
    <t>LABOR</t>
  </si>
  <si>
    <t>TOTAL INCOME</t>
  </si>
  <si>
    <t>TOTAL DONATION</t>
  </si>
  <si>
    <t>Board Giving</t>
  </si>
  <si>
    <t>Education Fund</t>
  </si>
  <si>
    <t>Annual Fund</t>
  </si>
  <si>
    <t>DONATIONS</t>
  </si>
  <si>
    <t>TOTAL APPROPRIATION REQUEST</t>
  </si>
  <si>
    <t>Income</t>
  </si>
  <si>
    <t>Labor</t>
  </si>
  <si>
    <t>Total</t>
  </si>
  <si>
    <t>Salary</t>
  </si>
  <si>
    <t>Time</t>
  </si>
  <si>
    <t>SALARY -  Executive Director</t>
  </si>
  <si>
    <t>12 months</t>
  </si>
  <si>
    <t>SALARY - CAC Director</t>
  </si>
  <si>
    <t>Part Time - CAC</t>
  </si>
  <si>
    <t>12 Months</t>
  </si>
  <si>
    <t>Donation Income</t>
  </si>
  <si>
    <t>Sponsor</t>
  </si>
  <si>
    <t>Amount</t>
  </si>
  <si>
    <t>Major Program</t>
  </si>
  <si>
    <t>Supplemental</t>
  </si>
  <si>
    <t>Sponsor Income</t>
  </si>
  <si>
    <t>Programs</t>
  </si>
  <si>
    <t>CAC Class Fees</t>
  </si>
  <si>
    <t>Town of Cornelius Cain Appropriation</t>
  </si>
  <si>
    <t>Town of Cornelius CAC Appropriation</t>
  </si>
  <si>
    <t>Notes</t>
  </si>
  <si>
    <t>Increase $1,200 for CAC | $900 for DD Cell phone</t>
  </si>
  <si>
    <t>Increase</t>
  </si>
  <si>
    <t>Decrease</t>
  </si>
  <si>
    <t>Incease $3000 for CAC Office Supplies estimate</t>
  </si>
  <si>
    <t>Increase $2500 for capital expense (computer/printers)</t>
  </si>
  <si>
    <t>Detail</t>
  </si>
  <si>
    <t>CAC Increase</t>
  </si>
  <si>
    <t>Burke Contract increase</t>
  </si>
  <si>
    <t>School Tours</t>
  </si>
  <si>
    <t xml:space="preserve"> LABOR</t>
  </si>
  <si>
    <t xml:space="preserve"> ADMINISTRATIVE</t>
  </si>
  <si>
    <t>Cornelius Arts Center</t>
  </si>
  <si>
    <t>Rent</t>
  </si>
  <si>
    <t>Utilities</t>
  </si>
  <si>
    <t>Maintenance</t>
  </si>
  <si>
    <t>CAC Program Supplies</t>
  </si>
  <si>
    <t>FACILITY</t>
  </si>
  <si>
    <t>TOTAL</t>
  </si>
  <si>
    <t>DEVELOPMENT</t>
  </si>
  <si>
    <t>Development</t>
  </si>
  <si>
    <t>Sponsor &amp; Donor Cultivation</t>
  </si>
  <si>
    <t>Total Development</t>
  </si>
  <si>
    <t>Cost</t>
  </si>
  <si>
    <t>Addition of two FT</t>
  </si>
  <si>
    <t>FY 22</t>
  </si>
  <si>
    <t>FY 21 $303,398</t>
  </si>
  <si>
    <t>CAC Contractors</t>
  </si>
  <si>
    <t>CCA Operating Budget FY 22</t>
  </si>
  <si>
    <t>Transfer from Reserves</t>
  </si>
  <si>
    <t>*</t>
  </si>
  <si>
    <r>
      <t>*</t>
    </r>
    <r>
      <rPr>
        <i/>
        <sz val="12"/>
        <color theme="1"/>
        <rFont val="Calibri"/>
        <family val="2"/>
        <scheme val="minor"/>
      </rPr>
      <t>Details</t>
    </r>
  </si>
  <si>
    <t>Offset - Transfer From Reserves</t>
  </si>
  <si>
    <t>Surplus(Deficit)</t>
  </si>
  <si>
    <t>General Reserve Funds for Labor</t>
  </si>
  <si>
    <t>Restricted Education Funds Reserve</t>
  </si>
  <si>
    <t>Capital Campaign Funds for Labor</t>
  </si>
  <si>
    <t>Education Reserve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</si>
</sst>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3" fillId="0" borderId="0" xfId="1" applyFill="1"/>
    <xf numFmtId="0" fontId="1" fillId="0" borderId="0" xfId="1" applyFont="1"/>
    <xf numFmtId="0" fontId="1" fillId="0" borderId="0" xfId="1" applyFont="1" applyFill="1"/>
    <xf numFmtId="44" fontId="1" fillId="0" borderId="0" xfId="2" applyFont="1" applyFill="1"/>
    <xf numFmtId="0" fontId="2" fillId="0" borderId="0" xfId="1" applyFont="1" applyFill="1"/>
    <xf numFmtId="44" fontId="1" fillId="0" borderId="0" xfId="2" applyFont="1" applyFill="1" applyBorder="1"/>
    <xf numFmtId="0" fontId="2" fillId="0" borderId="0" xfId="1" applyFont="1"/>
    <xf numFmtId="44" fontId="2" fillId="0" borderId="0" xfId="2" applyFont="1" applyFill="1"/>
    <xf numFmtId="44" fontId="5" fillId="0" borderId="0" xfId="2" applyFont="1" applyFill="1" applyBorder="1"/>
    <xf numFmtId="164" fontId="1" fillId="0" borderId="0" xfId="1" applyNumberFormat="1" applyFont="1" applyFill="1"/>
    <xf numFmtId="164" fontId="2" fillId="0" borderId="0" xfId="1" applyNumberFormat="1" applyFont="1" applyFill="1"/>
    <xf numFmtId="16" fontId="2" fillId="0" borderId="0" xfId="1" applyNumberFormat="1" applyFont="1" applyFill="1"/>
    <xf numFmtId="0" fontId="1" fillId="0" borderId="0" xfId="0" applyFont="1" applyFill="1"/>
    <xf numFmtId="0" fontId="7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44" fontId="0" fillId="0" borderId="0" xfId="0" applyNumberFormat="1"/>
    <xf numFmtId="44" fontId="0" fillId="0" borderId="0" xfId="3" applyFont="1"/>
    <xf numFmtId="44" fontId="2" fillId="0" borderId="0" xfId="2" applyFont="1" applyFill="1" applyBorder="1"/>
    <xf numFmtId="0" fontId="1" fillId="0" borderId="0" xfId="1" applyFont="1" applyBorder="1"/>
    <xf numFmtId="0" fontId="1" fillId="0" borderId="0" xfId="1" applyFont="1" applyFill="1" applyBorder="1"/>
    <xf numFmtId="0" fontId="3" fillId="0" borderId="0" xfId="1" applyBorder="1"/>
    <xf numFmtId="0" fontId="2" fillId="0" borderId="0" xfId="1" applyFont="1" applyBorder="1"/>
    <xf numFmtId="0" fontId="1" fillId="2" borderId="0" xfId="1" applyFont="1" applyFill="1"/>
    <xf numFmtId="44" fontId="1" fillId="2" borderId="0" xfId="2" applyFont="1" applyFill="1"/>
    <xf numFmtId="44" fontId="1" fillId="2" borderId="0" xfId="2" applyFont="1" applyFill="1" applyBorder="1"/>
    <xf numFmtId="0" fontId="0" fillId="0" borderId="0" xfId="0" applyFont="1" applyFill="1"/>
    <xf numFmtId="44" fontId="4" fillId="0" borderId="0" xfId="2" applyFont="1" applyFill="1" applyBorder="1"/>
    <xf numFmtId="44" fontId="1" fillId="0" borderId="0" xfId="3" applyFont="1" applyFill="1"/>
    <xf numFmtId="44" fontId="1" fillId="0" borderId="0" xfId="1" applyNumberFormat="1" applyFont="1" applyFill="1"/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Currency" xfId="3" builtinId="4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="150" zoomScaleNormal="150" workbookViewId="0">
      <selection activeCell="D44" sqref="D44"/>
    </sheetView>
  </sheetViews>
  <sheetFormatPr defaultColWidth="8.796875" defaultRowHeight="15.75" x14ac:dyDescent="0.5"/>
  <cols>
    <col min="1" max="1" width="19.9296875" style="2" customWidth="1"/>
    <col min="2" max="2" width="52.46484375" style="2" bestFit="1" customWidth="1"/>
    <col min="3" max="3" width="12.796875" style="4" bestFit="1" customWidth="1"/>
    <col min="4" max="4" width="12.46484375" style="4" bestFit="1" customWidth="1"/>
    <col min="5" max="16384" width="8.796875" style="1"/>
  </cols>
  <sheetData>
    <row r="1" spans="1:5" ht="21" x14ac:dyDescent="0.65">
      <c r="A1" s="32" t="s">
        <v>87</v>
      </c>
      <c r="B1" s="32"/>
      <c r="C1" s="32"/>
      <c r="D1" s="32"/>
    </row>
    <row r="2" spans="1:5" x14ac:dyDescent="0.5">
      <c r="C2" s="33" t="s">
        <v>84</v>
      </c>
      <c r="D2" s="33"/>
    </row>
    <row r="3" spans="1:5" s="3" customFormat="1" ht="14.25" x14ac:dyDescent="0.45">
      <c r="A3" s="6" t="s">
        <v>39</v>
      </c>
      <c r="B3" s="4"/>
      <c r="C3" s="4"/>
      <c r="D3" s="22"/>
      <c r="E3" s="21"/>
    </row>
    <row r="4" spans="1:5" s="3" customFormat="1" ht="14.25" x14ac:dyDescent="0.45">
      <c r="A4" s="4"/>
      <c r="B4" s="13" t="s">
        <v>38</v>
      </c>
      <c r="C4" s="9">
        <f>'Income - Governmental'!B8</f>
        <v>442998</v>
      </c>
      <c r="D4" s="20"/>
      <c r="E4" s="21"/>
    </row>
    <row r="5" spans="1:5" s="3" customFormat="1" ht="14.25" x14ac:dyDescent="0.45">
      <c r="A5" s="4"/>
      <c r="B5" s="13"/>
      <c r="C5" s="5"/>
      <c r="D5" s="7"/>
      <c r="E5" s="21"/>
    </row>
    <row r="6" spans="1:5" s="3" customFormat="1" ht="14.25" x14ac:dyDescent="0.45">
      <c r="A6" s="4"/>
      <c r="B6" s="8" t="s">
        <v>49</v>
      </c>
      <c r="C6" s="20">
        <f>'Income - Donations'!B10</f>
        <v>40000</v>
      </c>
      <c r="D6" s="21"/>
      <c r="E6" s="21"/>
    </row>
    <row r="7" spans="1:5" s="3" customFormat="1" ht="14.25" x14ac:dyDescent="0.45">
      <c r="A7" s="4"/>
      <c r="D7" s="7"/>
      <c r="E7" s="21"/>
    </row>
    <row r="8" spans="1:5" x14ac:dyDescent="0.5">
      <c r="B8" s="6" t="s">
        <v>54</v>
      </c>
      <c r="C8" s="9">
        <f>'Income - Sponsorships'!B7</f>
        <v>30000</v>
      </c>
      <c r="D8" s="7"/>
      <c r="E8" s="23"/>
    </row>
    <row r="9" spans="1:5" x14ac:dyDescent="0.5">
      <c r="A9" s="11"/>
      <c r="B9" s="11"/>
      <c r="C9" s="5"/>
      <c r="D9" s="7"/>
      <c r="E9" s="23"/>
    </row>
    <row r="10" spans="1:5" x14ac:dyDescent="0.5">
      <c r="A10" s="11"/>
      <c r="B10" s="12" t="s">
        <v>55</v>
      </c>
      <c r="C10" s="9">
        <f>'Income - Programs'!B7</f>
        <v>150000</v>
      </c>
      <c r="D10" s="20"/>
      <c r="E10" s="23"/>
    </row>
    <row r="11" spans="1:5" x14ac:dyDescent="0.5">
      <c r="A11" s="11"/>
      <c r="B11" s="12"/>
      <c r="C11" s="5"/>
      <c r="D11" s="7"/>
      <c r="E11" s="23"/>
    </row>
    <row r="12" spans="1:5" s="3" customFormat="1" ht="14.25" x14ac:dyDescent="0.45">
      <c r="A12" s="6" t="s">
        <v>32</v>
      </c>
      <c r="B12" s="4"/>
      <c r="C12" s="5"/>
      <c r="D12" s="20">
        <f>SUM(C4,C6,C8,C10)</f>
        <v>662998</v>
      </c>
      <c r="E12" s="21"/>
    </row>
    <row r="13" spans="1:5" s="3" customFormat="1" ht="14.25" x14ac:dyDescent="0.45">
      <c r="A13" s="25"/>
      <c r="B13" s="25"/>
      <c r="C13" s="26"/>
      <c r="D13" s="27"/>
      <c r="E13" s="21"/>
    </row>
    <row r="14" spans="1:5" s="3" customFormat="1" ht="14.25" x14ac:dyDescent="0.45">
      <c r="A14" s="6"/>
      <c r="B14" s="6" t="s">
        <v>69</v>
      </c>
      <c r="C14" s="20">
        <f>'Expense - Labor'!B15</f>
        <v>373370.5</v>
      </c>
      <c r="E14" s="21"/>
    </row>
    <row r="15" spans="1:5" s="3" customFormat="1" ht="14.25" x14ac:dyDescent="0.45">
      <c r="A15" s="4"/>
      <c r="C15" s="21"/>
      <c r="D15" s="7"/>
      <c r="E15" s="21"/>
    </row>
    <row r="16" spans="1:5" s="3" customFormat="1" ht="14.25" x14ac:dyDescent="0.45">
      <c r="A16" s="4"/>
      <c r="B16" s="6" t="s">
        <v>70</v>
      </c>
      <c r="C16" s="20">
        <f>SUM('Expense - Administrative'!B4:B10)</f>
        <v>79150</v>
      </c>
      <c r="E16" s="21"/>
    </row>
    <row r="17" spans="1:6" s="8" customFormat="1" ht="14.25" x14ac:dyDescent="0.45">
      <c r="A17" s="4"/>
      <c r="D17" s="20"/>
      <c r="E17" s="24"/>
    </row>
    <row r="18" spans="1:6" s="8" customFormat="1" ht="14.25" x14ac:dyDescent="0.45">
      <c r="A18" s="6"/>
      <c r="B18" s="6" t="s">
        <v>20</v>
      </c>
      <c r="C18" s="20">
        <f>SUM('Expense - Marketing'!B4:B5)</f>
        <v>65000</v>
      </c>
      <c r="E18" s="24"/>
    </row>
    <row r="19" spans="1:6" s="8" customFormat="1" ht="14.25" x14ac:dyDescent="0.45">
      <c r="A19" s="6"/>
      <c r="B19" s="6"/>
      <c r="C19" s="9"/>
      <c r="D19" s="20"/>
      <c r="E19" s="24"/>
    </row>
    <row r="20" spans="1:6" s="8" customFormat="1" ht="14.25" x14ac:dyDescent="0.45">
      <c r="A20" s="6"/>
      <c r="B20" s="6" t="s">
        <v>17</v>
      </c>
      <c r="C20" s="20">
        <f>'Expense - Programs'!B8</f>
        <v>9500</v>
      </c>
      <c r="E20" s="24"/>
    </row>
    <row r="21" spans="1:6" s="8" customFormat="1" ht="14.25" x14ac:dyDescent="0.45">
      <c r="A21" s="6"/>
      <c r="B21" s="6"/>
      <c r="C21" s="20"/>
      <c r="E21" s="24"/>
    </row>
    <row r="22" spans="1:6" s="8" customFormat="1" ht="14.25" x14ac:dyDescent="0.45">
      <c r="A22" s="6"/>
      <c r="B22" s="6" t="s">
        <v>76</v>
      </c>
      <c r="C22" s="20">
        <f>'Expense - Facility'!B8</f>
        <v>86110</v>
      </c>
      <c r="E22" s="24"/>
    </row>
    <row r="23" spans="1:6" s="3" customFormat="1" ht="14.25" x14ac:dyDescent="0.45">
      <c r="A23" s="4"/>
      <c r="B23" s="4"/>
      <c r="C23" s="7"/>
      <c r="D23" s="7"/>
      <c r="E23" s="21"/>
      <c r="F23" s="21"/>
    </row>
    <row r="24" spans="1:6" s="3" customFormat="1" ht="14.25" x14ac:dyDescent="0.45">
      <c r="A24" s="4"/>
      <c r="B24" s="6" t="s">
        <v>11</v>
      </c>
      <c r="C24" s="9">
        <f>'Expense - Membership Dues'!B8</f>
        <v>2020</v>
      </c>
      <c r="D24" s="20"/>
      <c r="E24" s="21"/>
      <c r="F24" s="21"/>
    </row>
    <row r="25" spans="1:6" s="3" customFormat="1" ht="14.25" x14ac:dyDescent="0.45">
      <c r="A25" s="4"/>
      <c r="B25" s="4"/>
      <c r="C25" s="5"/>
      <c r="D25" s="20"/>
      <c r="E25" s="21"/>
      <c r="F25" s="21"/>
    </row>
    <row r="26" spans="1:6" s="3" customFormat="1" ht="14.25" x14ac:dyDescent="0.45">
      <c r="A26" s="4"/>
      <c r="B26" s="6" t="s">
        <v>78</v>
      </c>
      <c r="C26" s="9">
        <f>'Expense - Development'!B6</f>
        <v>7000</v>
      </c>
      <c r="D26" s="20"/>
      <c r="E26" s="21"/>
      <c r="F26" s="21"/>
    </row>
    <row r="27" spans="1:6" s="3" customFormat="1" ht="14.25" x14ac:dyDescent="0.45">
      <c r="A27" s="6"/>
      <c r="B27" s="4"/>
      <c r="C27" s="7"/>
      <c r="D27" s="7"/>
      <c r="E27" s="21"/>
      <c r="F27" s="21"/>
    </row>
    <row r="28" spans="1:6" s="3" customFormat="1" ht="14.25" x14ac:dyDescent="0.45">
      <c r="A28" s="4"/>
      <c r="B28" s="6" t="s">
        <v>6</v>
      </c>
      <c r="C28" s="20">
        <f>SUM('Expense - Insurance'!B4:B6)</f>
        <v>29690</v>
      </c>
      <c r="E28" s="21"/>
      <c r="F28" s="21"/>
    </row>
    <row r="29" spans="1:6" s="3" customFormat="1" ht="14.25" x14ac:dyDescent="0.45">
      <c r="A29" s="4"/>
      <c r="D29" s="7"/>
      <c r="E29" s="21"/>
    </row>
    <row r="30" spans="1:6" s="3" customFormat="1" ht="14.25" x14ac:dyDescent="0.45">
      <c r="A30" s="4"/>
      <c r="B30" s="6" t="s">
        <v>2</v>
      </c>
      <c r="C30" s="20">
        <f>SUM('Expense - Board'!B4:B5)</f>
        <v>9000</v>
      </c>
      <c r="D30" s="21"/>
      <c r="E30" s="21"/>
    </row>
    <row r="31" spans="1:6" s="3" customFormat="1" ht="14.25" x14ac:dyDescent="0.45">
      <c r="A31" s="4"/>
      <c r="B31" s="6"/>
      <c r="C31" s="5"/>
      <c r="D31" s="20"/>
      <c r="E31" s="21"/>
    </row>
    <row r="32" spans="1:6" s="3" customFormat="1" ht="14.25" x14ac:dyDescent="0.45">
      <c r="A32" s="4"/>
      <c r="B32" s="6"/>
      <c r="C32" s="5"/>
      <c r="D32" s="20"/>
      <c r="E32" s="21"/>
    </row>
    <row r="33" spans="1:5" s="3" customFormat="1" ht="14.25" x14ac:dyDescent="0.45">
      <c r="A33" s="4"/>
      <c r="B33" s="4"/>
      <c r="C33" s="5"/>
      <c r="D33" s="7"/>
      <c r="E33" s="21"/>
    </row>
    <row r="34" spans="1:5" s="3" customFormat="1" ht="14.25" x14ac:dyDescent="0.45">
      <c r="A34" s="6" t="s">
        <v>1</v>
      </c>
      <c r="B34" s="4"/>
      <c r="D34" s="20">
        <f>SUM(C14,C16,C18,C20,C22,C24,C26,C28,C30)</f>
        <v>660840.5</v>
      </c>
      <c r="E34" s="21"/>
    </row>
    <row r="35" spans="1:5" s="3" customFormat="1" ht="14.25" x14ac:dyDescent="0.45">
      <c r="A35" s="4"/>
      <c r="B35" s="4"/>
      <c r="C35" s="5"/>
      <c r="D35" s="7"/>
      <c r="E35" s="21"/>
    </row>
    <row r="36" spans="1:5" s="3" customFormat="1" ht="14.25" x14ac:dyDescent="0.45">
      <c r="A36" s="4"/>
      <c r="B36" s="4"/>
      <c r="C36" s="5"/>
      <c r="D36" s="7"/>
      <c r="E36" s="21"/>
    </row>
    <row r="37" spans="1:5" s="3" customFormat="1" ht="14.25" x14ac:dyDescent="0.45">
      <c r="A37" s="6" t="s">
        <v>92</v>
      </c>
      <c r="B37" s="4"/>
      <c r="C37" s="5"/>
      <c r="D37" s="29">
        <f>D12-D34</f>
        <v>2157.5</v>
      </c>
      <c r="E37" s="21"/>
    </row>
    <row r="38" spans="1:5" s="3" customFormat="1" ht="14.25" x14ac:dyDescent="0.45">
      <c r="A38" s="6"/>
      <c r="B38" s="4"/>
      <c r="C38" s="5"/>
      <c r="D38" s="29"/>
      <c r="E38" s="21"/>
    </row>
    <row r="39" spans="1:5" s="3" customFormat="1" ht="14.25" x14ac:dyDescent="0.45">
      <c r="A39" s="6" t="s">
        <v>88</v>
      </c>
      <c r="B39" s="4"/>
      <c r="C39" s="5"/>
      <c r="D39" s="29">
        <f>SUM(D42:D44)</f>
        <v>74000</v>
      </c>
      <c r="E39" s="21" t="s">
        <v>89</v>
      </c>
    </row>
    <row r="40" spans="1:5" s="3" customFormat="1" ht="14.25" x14ac:dyDescent="0.45">
      <c r="A40" s="6"/>
      <c r="B40" s="4"/>
      <c r="C40" s="5"/>
      <c r="D40" s="29"/>
      <c r="E40" s="21"/>
    </row>
    <row r="41" spans="1:5" x14ac:dyDescent="0.5">
      <c r="B41" s="2" t="s">
        <v>90</v>
      </c>
    </row>
    <row r="42" spans="1:5" x14ac:dyDescent="0.5">
      <c r="B42" s="2" t="s">
        <v>93</v>
      </c>
      <c r="D42" s="30">
        <v>34000</v>
      </c>
    </row>
    <row r="43" spans="1:5" x14ac:dyDescent="0.5">
      <c r="B43" s="2" t="s">
        <v>94</v>
      </c>
      <c r="D43" s="30">
        <v>20000</v>
      </c>
    </row>
    <row r="44" spans="1:5" x14ac:dyDescent="0.5">
      <c r="B44" s="2" t="s">
        <v>95</v>
      </c>
      <c r="D44" s="30">
        <v>20000</v>
      </c>
    </row>
    <row r="45" spans="1:5" x14ac:dyDescent="0.5">
      <c r="D45" s="31"/>
    </row>
  </sheetData>
  <mergeCells count="2">
    <mergeCell ref="A1:D1"/>
    <mergeCell ref="C2: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CF39-A2C5-457C-A544-E107C4985DDB}">
  <dimension ref="A2:E14"/>
  <sheetViews>
    <sheetView workbookViewId="0">
      <selection activeCell="D8" sqref="D8"/>
    </sheetView>
  </sheetViews>
  <sheetFormatPr defaultRowHeight="14.25" x14ac:dyDescent="0.45"/>
  <cols>
    <col min="1" max="1" width="32.59765625" bestFit="1" customWidth="1"/>
    <col min="2" max="2" width="11.86328125" bestFit="1" customWidth="1"/>
    <col min="5" max="5" width="13" bestFit="1" customWidth="1"/>
  </cols>
  <sheetData>
    <row r="2" spans="1:5" x14ac:dyDescent="0.45">
      <c r="B2" s="16" t="s">
        <v>51</v>
      </c>
      <c r="C2" s="16" t="s">
        <v>61</v>
      </c>
      <c r="D2" s="16" t="s">
        <v>62</v>
      </c>
      <c r="E2" s="16" t="s">
        <v>59</v>
      </c>
    </row>
    <row r="3" spans="1:5" x14ac:dyDescent="0.45">
      <c r="A3" t="s">
        <v>57</v>
      </c>
      <c r="B3" s="19">
        <v>289600</v>
      </c>
    </row>
    <row r="4" spans="1:5" x14ac:dyDescent="0.45">
      <c r="B4" s="19"/>
    </row>
    <row r="5" spans="1:5" x14ac:dyDescent="0.45">
      <c r="A5" t="s">
        <v>58</v>
      </c>
      <c r="B5" s="19">
        <v>153398</v>
      </c>
      <c r="E5" t="s">
        <v>85</v>
      </c>
    </row>
    <row r="8" spans="1:5" x14ac:dyDescent="0.45">
      <c r="A8" t="s">
        <v>41</v>
      </c>
      <c r="B8" s="18">
        <f>SUM(B3:B5)</f>
        <v>442998</v>
      </c>
    </row>
    <row r="14" spans="1:5" x14ac:dyDescent="0.45">
      <c r="B14" s="19">
        <f>303398-150000</f>
        <v>153398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2A34-D3F5-4D33-B718-5B64DD6A3C3D}">
  <dimension ref="A3:B7"/>
  <sheetViews>
    <sheetView workbookViewId="0">
      <selection activeCell="B7" sqref="B7"/>
    </sheetView>
  </sheetViews>
  <sheetFormatPr defaultRowHeight="14.25" x14ac:dyDescent="0.45"/>
  <cols>
    <col min="1" max="1" width="13.1328125" customWidth="1"/>
    <col min="2" max="2" width="10.86328125" bestFit="1" customWidth="1"/>
  </cols>
  <sheetData>
    <row r="3" spans="1:2" x14ac:dyDescent="0.45">
      <c r="A3" s="16" t="s">
        <v>50</v>
      </c>
      <c r="B3" s="16" t="s">
        <v>51</v>
      </c>
    </row>
    <row r="4" spans="1:2" x14ac:dyDescent="0.45">
      <c r="A4" t="s">
        <v>52</v>
      </c>
      <c r="B4" s="19">
        <v>25000</v>
      </c>
    </row>
    <row r="5" spans="1:2" x14ac:dyDescent="0.45">
      <c r="A5" t="s">
        <v>53</v>
      </c>
      <c r="B5" s="19">
        <v>5000</v>
      </c>
    </row>
    <row r="7" spans="1:2" x14ac:dyDescent="0.45">
      <c r="A7" s="16" t="s">
        <v>41</v>
      </c>
      <c r="B7" s="18">
        <f>SUM(B4:B5)</f>
        <v>30000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E6EA-5CD8-4978-AD97-0B7A29472750}">
  <dimension ref="A3:B10"/>
  <sheetViews>
    <sheetView workbookViewId="0">
      <selection activeCell="C5" sqref="C5"/>
    </sheetView>
  </sheetViews>
  <sheetFormatPr defaultRowHeight="14.25" x14ac:dyDescent="0.45"/>
  <cols>
    <col min="1" max="1" width="22.46484375" bestFit="1" customWidth="1"/>
    <col min="2" max="2" width="10.86328125" bestFit="1" customWidth="1"/>
  </cols>
  <sheetData>
    <row r="3" spans="1:2" x14ac:dyDescent="0.45">
      <c r="A3" s="6" t="s">
        <v>37</v>
      </c>
      <c r="B3" s="5"/>
    </row>
    <row r="4" spans="1:2" x14ac:dyDescent="0.45">
      <c r="A4" s="4"/>
      <c r="B4" s="5"/>
    </row>
    <row r="5" spans="1:2" x14ac:dyDescent="0.45">
      <c r="A5" s="4" t="s">
        <v>36</v>
      </c>
      <c r="B5" s="5">
        <v>5000</v>
      </c>
    </row>
    <row r="6" spans="1:2" x14ac:dyDescent="0.45">
      <c r="A6" s="4" t="s">
        <v>35</v>
      </c>
      <c r="B6" s="5">
        <v>20000</v>
      </c>
    </row>
    <row r="7" spans="1:2" x14ac:dyDescent="0.45">
      <c r="A7" s="4" t="s">
        <v>34</v>
      </c>
      <c r="B7" s="7">
        <v>15000</v>
      </c>
    </row>
    <row r="8" spans="1:2" x14ac:dyDescent="0.45">
      <c r="B8" s="5"/>
    </row>
    <row r="10" spans="1:2" x14ac:dyDescent="0.45">
      <c r="A10" s="6" t="s">
        <v>33</v>
      </c>
      <c r="B10" s="18">
        <f>SUM(B5:B7)</f>
        <v>40000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8197-F4E8-40A5-A96F-219D56208D86}">
  <dimension ref="A1:D15"/>
  <sheetViews>
    <sheetView workbookViewId="0">
      <selection activeCell="B13" sqref="B13"/>
    </sheetView>
  </sheetViews>
  <sheetFormatPr defaultRowHeight="14.25" x14ac:dyDescent="0.45"/>
  <cols>
    <col min="1" max="1" width="34.33203125" bestFit="1" customWidth="1"/>
    <col min="2" max="2" width="11.86328125" bestFit="1" customWidth="1"/>
    <col min="3" max="3" width="9.3984375" bestFit="1" customWidth="1"/>
  </cols>
  <sheetData>
    <row r="1" spans="1:4" ht="14.25" customHeight="1" x14ac:dyDescent="0.75">
      <c r="A1" s="34" t="s">
        <v>40</v>
      </c>
      <c r="B1" s="34"/>
      <c r="C1" s="34"/>
      <c r="D1" s="15"/>
    </row>
    <row r="2" spans="1:4" ht="14.25" customHeight="1" x14ac:dyDescent="0.75">
      <c r="A2" s="34"/>
      <c r="B2" s="34"/>
      <c r="C2" s="34"/>
      <c r="D2" s="15"/>
    </row>
    <row r="3" spans="1:4" x14ac:dyDescent="0.45">
      <c r="A3" s="6" t="s">
        <v>31</v>
      </c>
      <c r="B3" s="9" t="s">
        <v>42</v>
      </c>
      <c r="C3" s="17" t="s">
        <v>43</v>
      </c>
    </row>
    <row r="4" spans="1:4" x14ac:dyDescent="0.45">
      <c r="A4" s="4" t="s">
        <v>44</v>
      </c>
      <c r="B4" s="7">
        <v>115000</v>
      </c>
      <c r="C4" t="s">
        <v>45</v>
      </c>
    </row>
    <row r="5" spans="1:4" x14ac:dyDescent="0.45">
      <c r="A5" s="4" t="s">
        <v>30</v>
      </c>
      <c r="B5" s="7">
        <v>47000</v>
      </c>
      <c r="C5" t="s">
        <v>45</v>
      </c>
    </row>
    <row r="6" spans="1:4" x14ac:dyDescent="0.45">
      <c r="A6" s="4" t="s">
        <v>29</v>
      </c>
      <c r="B6" s="7">
        <v>60000</v>
      </c>
      <c r="C6" t="s">
        <v>45</v>
      </c>
    </row>
    <row r="7" spans="1:4" x14ac:dyDescent="0.45">
      <c r="A7" s="14" t="s">
        <v>46</v>
      </c>
      <c r="B7" s="7">
        <v>60000</v>
      </c>
      <c r="C7" t="s">
        <v>45</v>
      </c>
    </row>
    <row r="8" spans="1:4" x14ac:dyDescent="0.45">
      <c r="A8" s="14" t="s">
        <v>47</v>
      </c>
      <c r="B8" s="7">
        <v>30000</v>
      </c>
      <c r="C8" t="s">
        <v>48</v>
      </c>
    </row>
    <row r="9" spans="1:4" x14ac:dyDescent="0.45">
      <c r="A9" s="28" t="s">
        <v>86</v>
      </c>
      <c r="B9" s="7">
        <v>85000</v>
      </c>
    </row>
    <row r="10" spans="1:4" x14ac:dyDescent="0.45">
      <c r="A10" s="28"/>
      <c r="B10" s="7"/>
    </row>
    <row r="11" spans="1:4" x14ac:dyDescent="0.45">
      <c r="A11" s="4" t="s">
        <v>28</v>
      </c>
      <c r="B11" s="10">
        <f>SUM(B4:B9)*0.0765</f>
        <v>30370.5</v>
      </c>
    </row>
    <row r="12" spans="1:4" x14ac:dyDescent="0.45">
      <c r="A12" s="4"/>
      <c r="B12" s="10"/>
    </row>
    <row r="13" spans="1:4" x14ac:dyDescent="0.45">
      <c r="A13" s="4" t="s">
        <v>91</v>
      </c>
      <c r="B13" s="10">
        <v>-54000</v>
      </c>
    </row>
    <row r="15" spans="1:4" x14ac:dyDescent="0.45">
      <c r="A15" t="s">
        <v>41</v>
      </c>
      <c r="B15" s="18">
        <f>SUM(B4:B14)</f>
        <v>373370.5</v>
      </c>
    </row>
  </sheetData>
  <mergeCells count="1">
    <mergeCell ref="A1:C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4075-C15E-4738-B73C-27F6D890620B}">
  <dimension ref="A3:E13"/>
  <sheetViews>
    <sheetView workbookViewId="0">
      <selection activeCell="C13" sqref="C13"/>
    </sheetView>
  </sheetViews>
  <sheetFormatPr defaultRowHeight="14.25" x14ac:dyDescent="0.45"/>
  <cols>
    <col min="1" max="1" width="27.1328125" bestFit="1" customWidth="1"/>
    <col min="2" max="2" width="10.86328125" bestFit="1" customWidth="1"/>
    <col min="3" max="3" width="9.86328125" bestFit="1" customWidth="1"/>
    <col min="5" max="5" width="47.3984375" bestFit="1" customWidth="1"/>
  </cols>
  <sheetData>
    <row r="3" spans="1:5" x14ac:dyDescent="0.45">
      <c r="A3" s="6" t="s">
        <v>27</v>
      </c>
      <c r="B3" s="5"/>
      <c r="C3" s="16" t="s">
        <v>61</v>
      </c>
      <c r="D3" s="16" t="s">
        <v>62</v>
      </c>
      <c r="E3" s="16" t="s">
        <v>59</v>
      </c>
    </row>
    <row r="4" spans="1:5" x14ac:dyDescent="0.45">
      <c r="A4" s="4" t="s">
        <v>26</v>
      </c>
      <c r="B4" s="7">
        <v>35000</v>
      </c>
    </row>
    <row r="5" spans="1:5" x14ac:dyDescent="0.45">
      <c r="A5" s="4" t="s">
        <v>25</v>
      </c>
      <c r="B5" s="5">
        <v>5000</v>
      </c>
    </row>
    <row r="6" spans="1:5" x14ac:dyDescent="0.45">
      <c r="A6" s="4" t="s">
        <v>0</v>
      </c>
      <c r="B6" s="7">
        <v>5000</v>
      </c>
    </row>
    <row r="7" spans="1:5" x14ac:dyDescent="0.45">
      <c r="A7" s="4" t="s">
        <v>24</v>
      </c>
      <c r="B7" s="7">
        <v>13750</v>
      </c>
    </row>
    <row r="8" spans="1:5" x14ac:dyDescent="0.45">
      <c r="A8" s="4" t="s">
        <v>23</v>
      </c>
      <c r="B8" s="7">
        <f>3500+2100</f>
        <v>5600</v>
      </c>
      <c r="C8" s="19">
        <v>2100</v>
      </c>
      <c r="E8" t="s">
        <v>60</v>
      </c>
    </row>
    <row r="9" spans="1:5" x14ac:dyDescent="0.45">
      <c r="A9" s="4" t="s">
        <v>22</v>
      </c>
      <c r="B9" s="7">
        <f>3000+3000</f>
        <v>6000</v>
      </c>
      <c r="C9" s="19">
        <v>3000</v>
      </c>
      <c r="E9" t="s">
        <v>63</v>
      </c>
    </row>
    <row r="10" spans="1:5" x14ac:dyDescent="0.45">
      <c r="A10" s="4" t="s">
        <v>21</v>
      </c>
      <c r="B10" s="7">
        <f>6300+2500</f>
        <v>8800</v>
      </c>
      <c r="C10" s="19">
        <v>2500</v>
      </c>
      <c r="E10" t="s">
        <v>64</v>
      </c>
    </row>
    <row r="13" spans="1:5" x14ac:dyDescent="0.45">
      <c r="A13" t="s">
        <v>41</v>
      </c>
      <c r="B13" s="18">
        <f>SUM(B4:B10)</f>
        <v>79150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A8D2-54B3-45FE-98B7-45F5036889B4}">
  <dimension ref="A3:B7"/>
  <sheetViews>
    <sheetView workbookViewId="0">
      <selection activeCell="A8" sqref="A8"/>
    </sheetView>
  </sheetViews>
  <sheetFormatPr defaultRowHeight="14.25" x14ac:dyDescent="0.45"/>
  <cols>
    <col min="1" max="1" width="29.53125" bestFit="1" customWidth="1"/>
    <col min="2" max="2" width="9.86328125" bestFit="1" customWidth="1"/>
  </cols>
  <sheetData>
    <row r="3" spans="1:2" x14ac:dyDescent="0.45">
      <c r="A3" s="6" t="s">
        <v>5</v>
      </c>
      <c r="B3" s="5"/>
    </row>
    <row r="4" spans="1:2" x14ac:dyDescent="0.45">
      <c r="A4" s="4" t="s">
        <v>4</v>
      </c>
      <c r="B4" s="5">
        <v>6000</v>
      </c>
    </row>
    <row r="5" spans="1:2" x14ac:dyDescent="0.45">
      <c r="A5" s="4" t="s">
        <v>3</v>
      </c>
      <c r="B5" s="7">
        <v>3000</v>
      </c>
    </row>
    <row r="7" spans="1:2" x14ac:dyDescent="0.45">
      <c r="A7" t="s">
        <v>41</v>
      </c>
      <c r="B7" s="18">
        <f>SUM(B4:B5)</f>
        <v>9000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2BDC2-2BC5-41C8-9AE4-90465AB20025}">
  <dimension ref="A3:E8"/>
  <sheetViews>
    <sheetView workbookViewId="0">
      <selection activeCell="B8" sqref="B8"/>
    </sheetView>
  </sheetViews>
  <sheetFormatPr defaultRowHeight="14.25" x14ac:dyDescent="0.45"/>
  <cols>
    <col min="1" max="1" width="27.265625" bestFit="1" customWidth="1"/>
    <col min="2" max="2" width="10.86328125" bestFit="1" customWidth="1"/>
    <col min="5" max="5" width="16.33203125" bestFit="1" customWidth="1"/>
  </cols>
  <sheetData>
    <row r="3" spans="1:5" x14ac:dyDescent="0.45">
      <c r="A3" s="6" t="s">
        <v>10</v>
      </c>
      <c r="B3" s="5" t="s">
        <v>82</v>
      </c>
      <c r="C3" t="s">
        <v>61</v>
      </c>
      <c r="D3" t="s">
        <v>62</v>
      </c>
      <c r="E3" t="s">
        <v>59</v>
      </c>
    </row>
    <row r="4" spans="1:5" x14ac:dyDescent="0.45">
      <c r="A4" s="4" t="s">
        <v>9</v>
      </c>
      <c r="B4" s="7">
        <v>2250</v>
      </c>
      <c r="C4">
        <v>740</v>
      </c>
    </row>
    <row r="5" spans="1:5" x14ac:dyDescent="0.45">
      <c r="A5" s="4" t="s">
        <v>8</v>
      </c>
      <c r="B5" s="7">
        <v>2440</v>
      </c>
    </row>
    <row r="6" spans="1:5" x14ac:dyDescent="0.45">
      <c r="A6" s="4" t="s">
        <v>7</v>
      </c>
      <c r="B6" s="7">
        <v>25000</v>
      </c>
      <c r="C6">
        <v>13000</v>
      </c>
      <c r="E6" t="s">
        <v>83</v>
      </c>
    </row>
    <row r="8" spans="1:5" x14ac:dyDescent="0.45">
      <c r="A8" t="s">
        <v>41</v>
      </c>
      <c r="B8" s="18">
        <f>SUM(B4:B6)</f>
        <v>29690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FBFC-3156-409B-BD7E-E20ADA57D45E}">
  <dimension ref="A3:B6"/>
  <sheetViews>
    <sheetView workbookViewId="0">
      <selection activeCell="B4" sqref="B4"/>
    </sheetView>
  </sheetViews>
  <sheetFormatPr defaultRowHeight="14.25" x14ac:dyDescent="0.45"/>
  <cols>
    <col min="1" max="1" width="24.73046875" bestFit="1" customWidth="1"/>
    <col min="2" max="2" width="9.86328125" bestFit="1" customWidth="1"/>
  </cols>
  <sheetData>
    <row r="3" spans="1:2" x14ac:dyDescent="0.45">
      <c r="A3" t="s">
        <v>79</v>
      </c>
    </row>
    <row r="4" spans="1:2" x14ac:dyDescent="0.45">
      <c r="A4" t="s">
        <v>80</v>
      </c>
      <c r="B4" s="19">
        <v>7000</v>
      </c>
    </row>
    <row r="6" spans="1:2" x14ac:dyDescent="0.45">
      <c r="A6" t="s">
        <v>81</v>
      </c>
      <c r="B6" s="18">
        <f>SUM(B4:B5)</f>
        <v>7000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6D2A-42BB-4744-A152-9B07CFCAA7F1}">
  <dimension ref="A3:B8"/>
  <sheetViews>
    <sheetView workbookViewId="0">
      <selection activeCell="A9" sqref="A9"/>
    </sheetView>
  </sheetViews>
  <sheetFormatPr defaultRowHeight="14.25" x14ac:dyDescent="0.45"/>
  <cols>
    <col min="1" max="1" width="32.265625" bestFit="1" customWidth="1"/>
    <col min="2" max="2" width="9.86328125" bestFit="1" customWidth="1"/>
  </cols>
  <sheetData>
    <row r="3" spans="1:2" x14ac:dyDescent="0.45">
      <c r="A3" s="6" t="s">
        <v>15</v>
      </c>
      <c r="B3" s="5"/>
    </row>
    <row r="4" spans="1:2" x14ac:dyDescent="0.45">
      <c r="A4" s="4" t="s">
        <v>14</v>
      </c>
      <c r="B4" s="7">
        <v>450</v>
      </c>
    </row>
    <row r="5" spans="1:2" x14ac:dyDescent="0.45">
      <c r="A5" s="4" t="s">
        <v>13</v>
      </c>
      <c r="B5" s="7">
        <v>1400</v>
      </c>
    </row>
    <row r="6" spans="1:2" x14ac:dyDescent="0.45">
      <c r="A6" s="4" t="s">
        <v>12</v>
      </c>
      <c r="B6" s="7">
        <v>170</v>
      </c>
    </row>
    <row r="8" spans="1:2" x14ac:dyDescent="0.45">
      <c r="A8" t="s">
        <v>41</v>
      </c>
      <c r="B8" s="18">
        <f>SUM(B4:B6)</f>
        <v>2020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4E4F0-BEDF-435B-96C0-07D209D04523}">
  <dimension ref="A3:B7"/>
  <sheetViews>
    <sheetView workbookViewId="0">
      <selection activeCell="G22" sqref="G22"/>
    </sheetView>
  </sheetViews>
  <sheetFormatPr defaultRowHeight="14.25" x14ac:dyDescent="0.45"/>
  <cols>
    <col min="1" max="1" width="20.06640625" bestFit="1" customWidth="1"/>
    <col min="2" max="2" width="11.86328125" bestFit="1" customWidth="1"/>
  </cols>
  <sheetData>
    <row r="3" spans="1:2" x14ac:dyDescent="0.45">
      <c r="A3" s="12" t="s">
        <v>17</v>
      </c>
    </row>
    <row r="4" spans="1:2" x14ac:dyDescent="0.45">
      <c r="A4" s="12"/>
    </row>
    <row r="5" spans="1:2" x14ac:dyDescent="0.45">
      <c r="A5" s="11" t="s">
        <v>56</v>
      </c>
      <c r="B5" s="19">
        <v>150000</v>
      </c>
    </row>
    <row r="6" spans="1:2" x14ac:dyDescent="0.45">
      <c r="A6" s="11"/>
    </row>
    <row r="7" spans="1:2" x14ac:dyDescent="0.45">
      <c r="A7" s="12" t="s">
        <v>16</v>
      </c>
      <c r="B7" s="19">
        <f>B5</f>
        <v>150000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7EE7-80FE-48F5-AD89-23A045D10528}">
  <dimension ref="A3:B8"/>
  <sheetViews>
    <sheetView workbookViewId="0">
      <selection activeCell="B4" sqref="B4"/>
    </sheetView>
  </sheetViews>
  <sheetFormatPr defaultRowHeight="14.25" x14ac:dyDescent="0.45"/>
  <cols>
    <col min="1" max="1" width="18.1328125" bestFit="1" customWidth="1"/>
    <col min="2" max="2" width="10.86328125" bestFit="1" customWidth="1"/>
  </cols>
  <sheetData>
    <row r="3" spans="1:2" x14ac:dyDescent="0.45">
      <c r="A3" s="16" t="s">
        <v>71</v>
      </c>
    </row>
    <row r="4" spans="1:2" x14ac:dyDescent="0.45">
      <c r="A4" t="s">
        <v>72</v>
      </c>
      <c r="B4" s="19">
        <v>67110</v>
      </c>
    </row>
    <row r="5" spans="1:2" x14ac:dyDescent="0.45">
      <c r="A5" t="s">
        <v>73</v>
      </c>
      <c r="B5" s="19">
        <v>11000</v>
      </c>
    </row>
    <row r="6" spans="1:2" x14ac:dyDescent="0.45">
      <c r="A6" t="s">
        <v>74</v>
      </c>
      <c r="B6" s="19">
        <v>8000</v>
      </c>
    </row>
    <row r="7" spans="1:2" x14ac:dyDescent="0.45">
      <c r="B7" s="19"/>
    </row>
    <row r="8" spans="1:2" x14ac:dyDescent="0.45">
      <c r="A8" t="s">
        <v>77</v>
      </c>
      <c r="B8" s="18">
        <f>SUM(B4:B6)</f>
        <v>86110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2C9-8C17-4285-A170-9C46A8D581A9}">
  <dimension ref="A3:B8"/>
  <sheetViews>
    <sheetView workbookViewId="0">
      <selection activeCell="B6" sqref="B6"/>
    </sheetView>
  </sheetViews>
  <sheetFormatPr defaultRowHeight="14.25" x14ac:dyDescent="0.45"/>
  <cols>
    <col min="1" max="1" width="21" bestFit="1" customWidth="1"/>
    <col min="2" max="2" width="11.46484375" bestFit="1" customWidth="1"/>
  </cols>
  <sheetData>
    <row r="3" spans="1:2" x14ac:dyDescent="0.45">
      <c r="A3" s="6" t="s">
        <v>55</v>
      </c>
      <c r="B3" s="9"/>
    </row>
    <row r="4" spans="1:2" x14ac:dyDescent="0.45">
      <c r="A4" s="4" t="s">
        <v>68</v>
      </c>
      <c r="B4" s="5">
        <v>10000</v>
      </c>
    </row>
    <row r="5" spans="1:2" x14ac:dyDescent="0.45">
      <c r="A5" t="s">
        <v>75</v>
      </c>
      <c r="B5" s="19">
        <v>19500</v>
      </c>
    </row>
    <row r="6" spans="1:2" x14ac:dyDescent="0.45">
      <c r="A6" t="s">
        <v>96</v>
      </c>
      <c r="B6" s="19">
        <v>-20000</v>
      </c>
    </row>
    <row r="8" spans="1:2" x14ac:dyDescent="0.45">
      <c r="A8" t="s">
        <v>41</v>
      </c>
      <c r="B8" s="18">
        <f>SUM(B4:B6)</f>
        <v>9500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6985-E39A-429B-A26D-D6BDD90B2D3B}">
  <dimension ref="A3:E7"/>
  <sheetViews>
    <sheetView workbookViewId="0">
      <selection activeCell="E5" sqref="E5"/>
    </sheetView>
  </sheetViews>
  <sheetFormatPr defaultRowHeight="14.25" x14ac:dyDescent="0.45"/>
  <cols>
    <col min="1" max="1" width="24.46484375" bestFit="1" customWidth="1"/>
    <col min="2" max="3" width="10.86328125" bestFit="1" customWidth="1"/>
    <col min="5" max="5" width="20.73046875" bestFit="1" customWidth="1"/>
  </cols>
  <sheetData>
    <row r="3" spans="1:5" x14ac:dyDescent="0.45">
      <c r="A3" s="6" t="s">
        <v>20</v>
      </c>
      <c r="B3" s="5"/>
      <c r="C3" s="16" t="s">
        <v>61</v>
      </c>
      <c r="D3" s="16" t="s">
        <v>62</v>
      </c>
      <c r="E3" s="16" t="s">
        <v>65</v>
      </c>
    </row>
    <row r="4" spans="1:5" x14ac:dyDescent="0.45">
      <c r="A4" s="4" t="s">
        <v>19</v>
      </c>
      <c r="B4" s="7">
        <v>48000</v>
      </c>
      <c r="C4" s="19">
        <v>33000</v>
      </c>
      <c r="E4" t="s">
        <v>67</v>
      </c>
    </row>
    <row r="5" spans="1:5" x14ac:dyDescent="0.45">
      <c r="A5" s="4" t="s">
        <v>18</v>
      </c>
      <c r="B5" s="7">
        <v>17000</v>
      </c>
      <c r="C5" s="19">
        <v>7000</v>
      </c>
      <c r="E5" t="s">
        <v>66</v>
      </c>
    </row>
    <row r="7" spans="1:5" x14ac:dyDescent="0.45">
      <c r="A7" t="s">
        <v>41</v>
      </c>
      <c r="B7" s="18">
        <f>SUM(B4:B5)</f>
        <v>65000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FY 22 Budget Summary</vt:lpstr>
      <vt:lpstr>Expense - Board</vt:lpstr>
      <vt:lpstr>Expense - Insurance</vt:lpstr>
      <vt:lpstr>Expense - Development</vt:lpstr>
      <vt:lpstr>Expense - Membership Dues</vt:lpstr>
      <vt:lpstr>Income - Programs</vt:lpstr>
      <vt:lpstr>Expense - Facility</vt:lpstr>
      <vt:lpstr>Expense - Programs</vt:lpstr>
      <vt:lpstr>Expense - Marketing</vt:lpstr>
      <vt:lpstr>Income - Governmental</vt:lpstr>
      <vt:lpstr>Income - Sponsorships</vt:lpstr>
      <vt:lpstr>Income - Donations</vt:lpstr>
      <vt:lpstr>Expense - Labor</vt:lpstr>
      <vt:lpstr>Expense - Administrative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Dionne</dc:creator>
  <cp:lastModifiedBy>jdion</cp:lastModifiedBy>
  <dcterms:created xsi:type="dcterms:W3CDTF">2019-11-21T15:28:12Z</dcterms:created>
  <dcterms:modified xsi:type="dcterms:W3CDTF">2020-11-24T15:39:47Z</dcterms:modified>
</cp:coreProperties>
</file>