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Finance\Budgets\"/>
    </mc:Choice>
  </mc:AlternateContent>
  <xr:revisionPtr revIDLastSave="0" documentId="13_ncr:1_{CBDD3571-9AB4-4844-8176-1697F8872E3D}" xr6:coauthVersionLast="46" xr6:coauthVersionMax="46" xr10:uidLastSave="{00000000-0000-0000-0000-000000000000}"/>
  <workbookProtection workbookAlgorithmName="SHA-512" workbookHashValue="V+ra5Tfguv/fIdU/tqUehCi3YkerfCKinyeLH6DeHTvcGRLAIN7s22uEcpbeislpAd1sQ+7KKDZqxuM66/Im/A==" workbookSaltValue="ROldXu1gKqFvnzk+KCDrBg==" workbookSpinCount="100000" lockStructure="1"/>
  <bookViews>
    <workbookView xWindow="-28920" yWindow="20775" windowWidth="29040" windowHeight="15840" xr2:uid="{B3435630-0F20-4E95-A80A-713809D658B1}"/>
  </bookViews>
  <sheets>
    <sheet name="Capital Construction Pro-Forma" sheetId="5" r:id="rId1"/>
    <sheet name="Operating Assumptions" sheetId="3" r:id="rId2"/>
    <sheet name="Operating Pro-Forma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G20" i="5"/>
  <c r="H20" i="5" s="1"/>
  <c r="G22" i="5" s="1"/>
  <c r="H22" i="5" s="1"/>
  <c r="B35" i="5"/>
  <c r="C35" i="5"/>
  <c r="D35" i="5"/>
  <c r="F35" i="5"/>
  <c r="B39" i="5"/>
  <c r="B40" i="5"/>
  <c r="E24" i="5" s="1"/>
  <c r="B41" i="5"/>
  <c r="E25" i="5" s="1"/>
  <c r="B42" i="5"/>
  <c r="E26" i="5" s="1"/>
  <c r="B43" i="5"/>
  <c r="E31" i="5" s="1"/>
  <c r="B44" i="5"/>
  <c r="E32" i="5" s="1"/>
  <c r="D45" i="5"/>
  <c r="B45" i="5" s="1"/>
  <c r="E33" i="5" s="1"/>
  <c r="B46" i="5"/>
  <c r="E34" i="5" s="1"/>
  <c r="N34" i="4"/>
  <c r="M34" i="4"/>
  <c r="L34" i="4"/>
  <c r="K34" i="4"/>
  <c r="J34" i="4"/>
  <c r="I34" i="4"/>
  <c r="H34" i="4"/>
  <c r="G34" i="4"/>
  <c r="F34" i="4"/>
  <c r="E34" i="4"/>
  <c r="D34" i="4"/>
  <c r="N30" i="4"/>
  <c r="M30" i="4"/>
  <c r="L30" i="4"/>
  <c r="K30" i="4"/>
  <c r="J30" i="4"/>
  <c r="I30" i="4"/>
  <c r="H30" i="4"/>
  <c r="G30" i="4"/>
  <c r="F30" i="4"/>
  <c r="E30" i="4"/>
  <c r="D30" i="4"/>
  <c r="C30" i="4"/>
  <c r="N28" i="4"/>
  <c r="M28" i="4"/>
  <c r="L28" i="4"/>
  <c r="K28" i="4"/>
  <c r="J28" i="4"/>
  <c r="I28" i="4"/>
  <c r="H28" i="4"/>
  <c r="G28" i="4"/>
  <c r="F28" i="4"/>
  <c r="E28" i="4"/>
  <c r="D28" i="4"/>
  <c r="C28" i="4"/>
  <c r="N26" i="4"/>
  <c r="M26" i="4"/>
  <c r="L26" i="4"/>
  <c r="K26" i="4"/>
  <c r="J26" i="4"/>
  <c r="I26" i="4"/>
  <c r="H26" i="4"/>
  <c r="G26" i="4"/>
  <c r="F26" i="4"/>
  <c r="E26" i="4"/>
  <c r="D26" i="4"/>
  <c r="C26" i="4"/>
  <c r="N24" i="4"/>
  <c r="M24" i="4"/>
  <c r="L24" i="4"/>
  <c r="K24" i="4"/>
  <c r="J24" i="4"/>
  <c r="I24" i="4"/>
  <c r="H24" i="4"/>
  <c r="G24" i="4"/>
  <c r="F24" i="4"/>
  <c r="E24" i="4"/>
  <c r="D24" i="4"/>
  <c r="C24" i="4"/>
  <c r="N22" i="4"/>
  <c r="M22" i="4"/>
  <c r="L22" i="4"/>
  <c r="K22" i="4"/>
  <c r="J22" i="4"/>
  <c r="I22" i="4"/>
  <c r="H22" i="4"/>
  <c r="G22" i="4"/>
  <c r="F22" i="4"/>
  <c r="E22" i="4"/>
  <c r="D22" i="4"/>
  <c r="C22" i="4"/>
  <c r="N20" i="4"/>
  <c r="M20" i="4"/>
  <c r="L20" i="4"/>
  <c r="K20" i="4"/>
  <c r="J20" i="4"/>
  <c r="I20" i="4"/>
  <c r="H20" i="4"/>
  <c r="G20" i="4"/>
  <c r="F20" i="4"/>
  <c r="E20" i="4"/>
  <c r="D20" i="4"/>
  <c r="C20" i="4"/>
  <c r="N18" i="4"/>
  <c r="M18" i="4"/>
  <c r="L18" i="4"/>
  <c r="K18" i="4"/>
  <c r="J18" i="4"/>
  <c r="I18" i="4"/>
  <c r="H18" i="4"/>
  <c r="G18" i="4"/>
  <c r="F18" i="4"/>
  <c r="E18" i="4"/>
  <c r="D18" i="4"/>
  <c r="C18" i="4"/>
  <c r="N16" i="4"/>
  <c r="N32" i="4" s="1"/>
  <c r="M16" i="4"/>
  <c r="M32" i="4" s="1"/>
  <c r="L16" i="4"/>
  <c r="L32" i="4" s="1"/>
  <c r="K16" i="4"/>
  <c r="K32" i="4" s="1"/>
  <c r="J16" i="4"/>
  <c r="J32" i="4" s="1"/>
  <c r="I16" i="4"/>
  <c r="I32" i="4" s="1"/>
  <c r="H16" i="4"/>
  <c r="H32" i="4" s="1"/>
  <c r="G16" i="4"/>
  <c r="G32" i="4" s="1"/>
  <c r="F16" i="4"/>
  <c r="F32" i="4" s="1"/>
  <c r="E16" i="4"/>
  <c r="E32" i="4" s="1"/>
  <c r="D16" i="4"/>
  <c r="D32" i="4" s="1"/>
  <c r="C16" i="4"/>
  <c r="C32" i="4" s="1"/>
  <c r="N12" i="4"/>
  <c r="M12" i="4"/>
  <c r="L12" i="4"/>
  <c r="K12" i="4"/>
  <c r="J12" i="4"/>
  <c r="I12" i="4"/>
  <c r="H12" i="4"/>
  <c r="G12" i="4"/>
  <c r="F12" i="4"/>
  <c r="E12" i="4"/>
  <c r="D12" i="4"/>
  <c r="C12" i="4"/>
  <c r="N10" i="4"/>
  <c r="M10" i="4"/>
  <c r="L10" i="4"/>
  <c r="K10" i="4"/>
  <c r="J10" i="4"/>
  <c r="I10" i="4"/>
  <c r="H10" i="4"/>
  <c r="G10" i="4"/>
  <c r="F10" i="4"/>
  <c r="E10" i="4"/>
  <c r="D10" i="4"/>
  <c r="C10" i="4"/>
  <c r="N8" i="4"/>
  <c r="M8" i="4"/>
  <c r="L8" i="4"/>
  <c r="K8" i="4"/>
  <c r="J8" i="4"/>
  <c r="I8" i="4"/>
  <c r="H8" i="4"/>
  <c r="G8" i="4"/>
  <c r="F8" i="4"/>
  <c r="E8" i="4"/>
  <c r="D8" i="4"/>
  <c r="C8" i="4"/>
  <c r="N6" i="4"/>
  <c r="N14" i="4" s="1"/>
  <c r="N37" i="4" s="1"/>
  <c r="M6" i="4"/>
  <c r="L6" i="4"/>
  <c r="K6" i="4"/>
  <c r="J6" i="4"/>
  <c r="I6" i="4"/>
  <c r="I14" i="4" s="1"/>
  <c r="I37" i="4" s="1"/>
  <c r="H6" i="4"/>
  <c r="H14" i="4" s="1"/>
  <c r="H37" i="4" s="1"/>
  <c r="G6" i="4"/>
  <c r="G14" i="4" s="1"/>
  <c r="F6" i="4"/>
  <c r="F14" i="4" s="1"/>
  <c r="F37" i="4" s="1"/>
  <c r="E6" i="4"/>
  <c r="D6" i="4"/>
  <c r="C6" i="4"/>
  <c r="N4" i="4"/>
  <c r="M4" i="4"/>
  <c r="M14" i="4" s="1"/>
  <c r="M37" i="4" s="1"/>
  <c r="L4" i="4"/>
  <c r="L14" i="4" s="1"/>
  <c r="L37" i="4" s="1"/>
  <c r="K4" i="4"/>
  <c r="K14" i="4" s="1"/>
  <c r="K37" i="4" s="1"/>
  <c r="J4" i="4"/>
  <c r="J14" i="4" s="1"/>
  <c r="I4" i="4"/>
  <c r="H4" i="4"/>
  <c r="G4" i="4"/>
  <c r="F4" i="4"/>
  <c r="E4" i="4"/>
  <c r="E14" i="4" s="1"/>
  <c r="E37" i="4" s="1"/>
  <c r="D4" i="4"/>
  <c r="D14" i="4" s="1"/>
  <c r="D37" i="4" s="1"/>
  <c r="C4" i="4"/>
  <c r="C14" i="4" s="1"/>
  <c r="C37" i="4" s="1"/>
  <c r="E30" i="5" l="1"/>
  <c r="E28" i="5"/>
  <c r="E27" i="5"/>
  <c r="G23" i="5"/>
  <c r="H23" i="5" s="1"/>
  <c r="G24" i="5" s="1"/>
  <c r="H24" i="5" s="1"/>
  <c r="G25" i="5" s="1"/>
  <c r="H25" i="5" s="1"/>
  <c r="G26" i="5" s="1"/>
  <c r="H26" i="5" s="1"/>
  <c r="E29" i="5"/>
  <c r="J37" i="4"/>
  <c r="G37" i="4"/>
  <c r="E35" i="5" l="1"/>
  <c r="G27" i="5"/>
  <c r="H27" i="5" s="1"/>
  <c r="G28" i="5" s="1"/>
  <c r="H28" i="5" s="1"/>
  <c r="G29" i="5" s="1"/>
  <c r="H29" i="5" s="1"/>
  <c r="I29" i="5" s="1"/>
  <c r="G30" i="5" l="1"/>
  <c r="H30" i="5" s="1"/>
  <c r="I30" i="5" s="1"/>
  <c r="G31" i="5" l="1"/>
  <c r="H31" i="5" s="1"/>
  <c r="I31" i="5" s="1"/>
  <c r="I32" i="5" s="1"/>
  <c r="G32" i="5" l="1"/>
  <c r="H32" i="5" s="1"/>
  <c r="G33" i="5" s="1"/>
  <c r="H33" i="5" s="1"/>
  <c r="G34" i="5" s="1"/>
  <c r="H34" i="5" s="1"/>
</calcChain>
</file>

<file path=xl/sharedStrings.xml><?xml version="1.0" encoding="utf-8"?>
<sst xmlns="http://schemas.openxmlformats.org/spreadsheetml/2006/main" count="111" uniqueCount="105">
  <si>
    <t>Cain Center for the Arts 10-Year Operating Pro-Form Assumptions</t>
  </si>
  <si>
    <t>General Assumptions</t>
  </si>
  <si>
    <t>Yellow tab is Opening of New Center (half year)</t>
  </si>
  <si>
    <t>Green is First Full Year of Opening</t>
  </si>
  <si>
    <t>Oak Street Mill lease ends FY 23</t>
  </si>
  <si>
    <t>Govermental Support</t>
  </si>
  <si>
    <t>Sets in FY 22 and stays flat</t>
  </si>
  <si>
    <t>Does not include inflationary increase</t>
  </si>
  <si>
    <t>Contributed Income</t>
  </si>
  <si>
    <t>Includes Grants/Donations/Events/Board Giving</t>
  </si>
  <si>
    <t>Sponsor Income</t>
  </si>
  <si>
    <t>Sponsorships</t>
  </si>
  <si>
    <t>Program Income</t>
  </si>
  <si>
    <t>Class Fees</t>
  </si>
  <si>
    <t>5% Class Fee increase FY23</t>
  </si>
  <si>
    <t>2% Rolling Class fee increase starting FY 24</t>
  </si>
  <si>
    <t>Ticket Sales</t>
  </si>
  <si>
    <t>$35 Avg Ticket until FY 27 then 5% increase</t>
  </si>
  <si>
    <t>$3.50 in fees per ticket</t>
  </si>
  <si>
    <t>80% sold in first two years, 75% in third year, then 70% onward</t>
  </si>
  <si>
    <t>Concessions currently sold and managed by Cain Center</t>
  </si>
  <si>
    <t>Investment Income</t>
  </si>
  <si>
    <t>Operating Endowment - Total $5MM</t>
  </si>
  <si>
    <t>FY22 - Secure $2.5MM realized in FY24</t>
  </si>
  <si>
    <t>FY23 - Secure $500K realized in FY25</t>
  </si>
  <si>
    <t>FY24 - Secure $500K realized in FY26</t>
  </si>
  <si>
    <t>FY25 - Secure $500K realized in FY27</t>
  </si>
  <si>
    <t>FY26 - Secure $500K realized in FY28</t>
  </si>
  <si>
    <t>FY27- Secure $500K realized in FY29</t>
  </si>
  <si>
    <t xml:space="preserve">Capital Endowment </t>
  </si>
  <si>
    <t>Draw from annual deposit of $110k</t>
  </si>
  <si>
    <t>Marketing &amp; Promotion</t>
  </si>
  <si>
    <t>Includes outsourced solutions fee and marketing spends</t>
  </si>
  <si>
    <t>Programs</t>
  </si>
  <si>
    <t>School Tours</t>
  </si>
  <si>
    <t>Education Program Supplies</t>
  </si>
  <si>
    <t>Artist Fees</t>
  </si>
  <si>
    <t>Licensing (ASCAP &amp; BMI)</t>
  </si>
  <si>
    <t>Concessions</t>
  </si>
  <si>
    <t>Security</t>
  </si>
  <si>
    <t>Facility</t>
  </si>
  <si>
    <t>2% increase starting FY 25</t>
  </si>
  <si>
    <t>Cain Center for the Arts 10-year Operating Pro-Forma WORKING DOCUMENT</t>
  </si>
  <si>
    <t>FY 21</t>
  </si>
  <si>
    <t>FY22</t>
  </si>
  <si>
    <t>FY23</t>
  </si>
  <si>
    <t>FY24</t>
  </si>
  <si>
    <t>FY25</t>
  </si>
  <si>
    <t>FY26</t>
  </si>
  <si>
    <t>FY27</t>
  </si>
  <si>
    <t>FY28</t>
  </si>
  <si>
    <t>FY 29</t>
  </si>
  <si>
    <t>FY 30</t>
  </si>
  <si>
    <t>FY31</t>
  </si>
  <si>
    <t>FY32</t>
  </si>
  <si>
    <t>Governmental Support</t>
  </si>
  <si>
    <t>TOTAL INCOME</t>
  </si>
  <si>
    <t xml:space="preserve"> LABOR</t>
  </si>
  <si>
    <t xml:space="preserve"> ADMINISTRATIVE</t>
  </si>
  <si>
    <t>MARKETING &amp; PROMOTION</t>
  </si>
  <si>
    <t>PROGRAMS</t>
  </si>
  <si>
    <t>FACILITY</t>
  </si>
  <si>
    <t xml:space="preserve"> MEMBERSHIPS/DUES</t>
  </si>
  <si>
    <t>DEVELOPMENT</t>
  </si>
  <si>
    <t xml:space="preserve"> BOARD </t>
  </si>
  <si>
    <t>TOTAL EXPENSE</t>
  </si>
  <si>
    <t>Offset Transfer from Reserves*</t>
  </si>
  <si>
    <t>Operating LOC Income (DEBT)</t>
  </si>
  <si>
    <t>Surplus(Deficit)</t>
  </si>
  <si>
    <r>
      <t>*</t>
    </r>
    <r>
      <rPr>
        <i/>
        <sz val="12"/>
        <color theme="1"/>
        <rFont val="Calibri"/>
        <family val="2"/>
        <scheme val="minor"/>
      </rPr>
      <t>Details</t>
    </r>
  </si>
  <si>
    <t>General Reserve Funds for Labor</t>
  </si>
  <si>
    <t>Restricted Education Funds Reserve</t>
  </si>
  <si>
    <t>Capital Campaign Funds for Labor</t>
  </si>
  <si>
    <t>71k/month</t>
  </si>
  <si>
    <t>Green Space + 500k additional new namings</t>
  </si>
  <si>
    <t>12/31/2022 *OPENING</t>
  </si>
  <si>
    <t>2 Dressing Rooms,Green Room, Admin Offices</t>
  </si>
  <si>
    <t>2 Classrooms and Grand Staircase</t>
  </si>
  <si>
    <t>Naming Opportunities</t>
  </si>
  <si>
    <t>Founders Society</t>
  </si>
  <si>
    <t>** Assumes the below pledges by quarter</t>
  </si>
  <si>
    <t>TOTAL</t>
  </si>
  <si>
    <t>Interest Accumulated</t>
  </si>
  <si>
    <t>Cash on Hand after Quarterly Draw</t>
  </si>
  <si>
    <t>Projected Cash on Hand at Quarter End</t>
  </si>
  <si>
    <t>Brick Strategy</t>
  </si>
  <si>
    <t>New Scenario Pledge Payments</t>
  </si>
  <si>
    <t>Government Funds</t>
  </si>
  <si>
    <t>Quarterly Draw</t>
  </si>
  <si>
    <t>Quarter ending</t>
  </si>
  <si>
    <t>Sales Tax Reimbursement</t>
  </si>
  <si>
    <t>Professional Services</t>
  </si>
  <si>
    <t>Financing</t>
  </si>
  <si>
    <t>Fundraising</t>
  </si>
  <si>
    <t>Contingency</t>
  </si>
  <si>
    <t>Construction</t>
  </si>
  <si>
    <t>Projected Remaining Project Cost</t>
  </si>
  <si>
    <t xml:space="preserve">Expected Pledge Payments </t>
  </si>
  <si>
    <t>Remaining 3/31/2021</t>
  </si>
  <si>
    <t>Cash on Hand 2.28.21</t>
  </si>
  <si>
    <t>Assumptions</t>
  </si>
  <si>
    <t>$71k/month in pledges thru 12/31/22</t>
  </si>
  <si>
    <t>$20k/month in Brick Sales through 3/31/23</t>
  </si>
  <si>
    <t>$5.3MM in Naming Opportunities</t>
  </si>
  <si>
    <t>Reimbursable - Town $4MM starts 4/1/22 | County $1MM on  10/1/22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</si>
</sst>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name val="Arial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EE5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FC7E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2" applyFont="1"/>
    <xf numFmtId="0" fontId="4" fillId="0" borderId="0" xfId="0" applyFont="1" applyAlignment="1">
      <alignment horizontal="left" vertical="center" indent="1"/>
    </xf>
    <xf numFmtId="0" fontId="2" fillId="0" borderId="0" xfId="2" applyFont="1"/>
    <xf numFmtId="0" fontId="1" fillId="0" borderId="0" xfId="2" applyFont="1"/>
    <xf numFmtId="0" fontId="2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0" fontId="4" fillId="0" borderId="0" xfId="0" applyFont="1" applyAlignment="1">
      <alignment horizontal="left" vertical="center" indent="2"/>
    </xf>
    <xf numFmtId="0" fontId="3" fillId="0" borderId="3" xfId="2" applyFont="1" applyBorder="1" applyAlignment="1">
      <alignment horizontal="center"/>
    </xf>
    <xf numFmtId="0" fontId="4" fillId="0" borderId="0" xfId="2"/>
    <xf numFmtId="0" fontId="5" fillId="0" borderId="4" xfId="2" applyFont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16" fontId="2" fillId="0" borderId="0" xfId="2" applyNumberFormat="1" applyFont="1"/>
    <xf numFmtId="41" fontId="2" fillId="0" borderId="0" xfId="1" applyNumberFormat="1" applyFont="1" applyFill="1"/>
    <xf numFmtId="41" fontId="2" fillId="0" borderId="0" xfId="2" applyNumberFormat="1" applyFont="1"/>
    <xf numFmtId="41" fontId="1" fillId="0" borderId="0" xfId="1" applyNumberFormat="1" applyFont="1" applyFill="1"/>
    <xf numFmtId="41" fontId="1" fillId="0" borderId="0" xfId="1" applyNumberFormat="1" applyFont="1" applyFill="1" applyBorder="1"/>
    <xf numFmtId="41" fontId="1" fillId="0" borderId="0" xfId="1" applyNumberFormat="1" applyFont="1" applyBorder="1"/>
    <xf numFmtId="41" fontId="1" fillId="0" borderId="0" xfId="1" applyNumberFormat="1" applyFont="1"/>
    <xf numFmtId="41" fontId="2" fillId="0" borderId="0" xfId="1" applyNumberFormat="1" applyFont="1" applyFill="1" applyBorder="1"/>
    <xf numFmtId="41" fontId="1" fillId="0" borderId="0" xfId="2" applyNumberFormat="1" applyFont="1"/>
    <xf numFmtId="164" fontId="1" fillId="0" borderId="0" xfId="2" applyNumberFormat="1" applyFont="1"/>
    <xf numFmtId="164" fontId="2" fillId="0" borderId="0" xfId="2" applyNumberFormat="1" applyFont="1"/>
    <xf numFmtId="0" fontId="1" fillId="4" borderId="0" xfId="2" applyFont="1" applyFill="1"/>
    <xf numFmtId="41" fontId="1" fillId="4" borderId="0" xfId="2" applyNumberFormat="1" applyFont="1" applyFill="1"/>
    <xf numFmtId="41" fontId="1" fillId="4" borderId="0" xfId="1" applyNumberFormat="1" applyFont="1" applyFill="1"/>
    <xf numFmtId="41" fontId="1" fillId="4" borderId="0" xfId="1" applyNumberFormat="1" applyFont="1" applyFill="1" applyBorder="1"/>
    <xf numFmtId="41" fontId="2" fillId="0" borderId="0" xfId="1" applyNumberFormat="1" applyFont="1"/>
    <xf numFmtId="41" fontId="2" fillId="0" borderId="0" xfId="1" applyNumberFormat="1" applyFont="1" applyBorder="1"/>
    <xf numFmtId="41" fontId="6" fillId="0" borderId="0" xfId="1" applyNumberFormat="1" applyFont="1" applyFill="1" applyBorder="1"/>
    <xf numFmtId="44" fontId="1" fillId="0" borderId="0" xfId="1" applyFont="1" applyFill="1"/>
    <xf numFmtId="44" fontId="1" fillId="0" borderId="0" xfId="1" applyFont="1" applyFill="1" applyBorder="1"/>
    <xf numFmtId="44" fontId="1" fillId="0" borderId="0" xfId="1" applyFont="1" applyBorder="1"/>
    <xf numFmtId="44" fontId="1" fillId="0" borderId="0" xfId="1" applyFont="1"/>
    <xf numFmtId="44" fontId="6" fillId="0" borderId="0" xfId="1" applyFont="1" applyFill="1" applyBorder="1"/>
    <xf numFmtId="44" fontId="4" fillId="0" borderId="0" xfId="1" applyFont="1"/>
    <xf numFmtId="44" fontId="1" fillId="0" borderId="0" xfId="2" applyNumberFormat="1" applyFo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1" xfId="2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2" fillId="0" borderId="0" xfId="2" applyFont="1" applyBorder="1" applyAlignment="1"/>
    <xf numFmtId="0" fontId="4" fillId="0" borderId="0" xfId="0" applyFont="1" applyBorder="1" applyAlignment="1">
      <alignment horizontal="left" vertical="center" indent="1"/>
    </xf>
    <xf numFmtId="0" fontId="2" fillId="0" borderId="0" xfId="2" applyFont="1" applyBorder="1" applyAlignment="1">
      <alignment horizontal="center"/>
    </xf>
    <xf numFmtId="6" fontId="4" fillId="5" borderId="0" xfId="2" applyNumberFormat="1" applyFill="1"/>
    <xf numFmtId="164" fontId="0" fillId="0" borderId="0" xfId="3" applyNumberFormat="1" applyFont="1"/>
    <xf numFmtId="164" fontId="4" fillId="0" borderId="0" xfId="2" applyNumberFormat="1"/>
    <xf numFmtId="164" fontId="4" fillId="5" borderId="0" xfId="2" applyNumberFormat="1" applyFill="1"/>
    <xf numFmtId="14" fontId="8" fillId="6" borderId="5" xfId="2" applyNumberFormat="1" applyFont="1" applyFill="1" applyBorder="1" applyAlignment="1">
      <alignment horizontal="center" vertical="center" wrapText="1" readingOrder="1"/>
    </xf>
    <xf numFmtId="14" fontId="8" fillId="6" borderId="6" xfId="2" applyNumberFormat="1" applyFont="1" applyFill="1" applyBorder="1" applyAlignment="1">
      <alignment horizontal="center" vertical="center" wrapText="1" readingOrder="1"/>
    </xf>
    <xf numFmtId="0" fontId="5" fillId="0" borderId="0" xfId="2" applyFont="1"/>
    <xf numFmtId="0" fontId="9" fillId="7" borderId="5" xfId="2" applyFont="1" applyFill="1" applyBorder="1" applyAlignment="1">
      <alignment horizontal="center" vertical="center" wrapText="1"/>
    </xf>
    <xf numFmtId="6" fontId="9" fillId="7" borderId="5" xfId="2" applyNumberFormat="1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 readingOrder="1"/>
    </xf>
    <xf numFmtId="8" fontId="4" fillId="0" borderId="0" xfId="2" applyNumberFormat="1"/>
    <xf numFmtId="6" fontId="8" fillId="7" borderId="6" xfId="2" applyNumberFormat="1" applyFont="1" applyFill="1" applyBorder="1" applyAlignment="1">
      <alignment horizontal="center" vertical="center" wrapText="1" readingOrder="1"/>
    </xf>
    <xf numFmtId="6" fontId="10" fillId="7" borderId="6" xfId="2" applyNumberFormat="1" applyFont="1" applyFill="1" applyBorder="1" applyAlignment="1">
      <alignment horizontal="center" vertical="center" wrapText="1" readingOrder="1"/>
    </xf>
    <xf numFmtId="6" fontId="8" fillId="7" borderId="5" xfId="2" applyNumberFormat="1" applyFont="1" applyFill="1" applyBorder="1" applyAlignment="1">
      <alignment horizontal="center" vertical="center" wrapText="1" readingOrder="1"/>
    </xf>
    <xf numFmtId="6" fontId="8" fillId="7" borderId="7" xfId="2" applyNumberFormat="1" applyFont="1" applyFill="1" applyBorder="1" applyAlignment="1">
      <alignment horizontal="center" vertical="center" wrapText="1" readingOrder="1"/>
    </xf>
    <xf numFmtId="14" fontId="8" fillId="7" borderId="5" xfId="2" applyNumberFormat="1" applyFont="1" applyFill="1" applyBorder="1" applyAlignment="1">
      <alignment horizontal="center" vertical="center" wrapText="1" readingOrder="1"/>
    </xf>
    <xf numFmtId="165" fontId="8" fillId="7" borderId="5" xfId="2" applyNumberFormat="1" applyFont="1" applyFill="1" applyBorder="1" applyAlignment="1">
      <alignment horizontal="center" vertical="center" wrapText="1" readingOrder="1"/>
    </xf>
    <xf numFmtId="14" fontId="10" fillId="7" borderId="5" xfId="2" applyNumberFormat="1" applyFont="1" applyFill="1" applyBorder="1" applyAlignment="1">
      <alignment horizontal="center" vertical="center" wrapText="1" readingOrder="1"/>
    </xf>
    <xf numFmtId="6" fontId="10" fillId="7" borderId="5" xfId="2" applyNumberFormat="1" applyFont="1" applyFill="1" applyBorder="1" applyAlignment="1">
      <alignment horizontal="center" vertical="center" wrapText="1" readingOrder="1"/>
    </xf>
    <xf numFmtId="6" fontId="10" fillId="7" borderId="7" xfId="2" applyNumberFormat="1" applyFont="1" applyFill="1" applyBorder="1" applyAlignment="1">
      <alignment horizontal="center" vertical="center" wrapText="1" readingOrder="1"/>
    </xf>
    <xf numFmtId="14" fontId="10" fillId="7" borderId="6" xfId="2" applyNumberFormat="1" applyFont="1" applyFill="1" applyBorder="1" applyAlignment="1">
      <alignment horizontal="center" vertical="center" wrapText="1" readingOrder="1"/>
    </xf>
    <xf numFmtId="14" fontId="10" fillId="7" borderId="7" xfId="2" applyNumberFormat="1" applyFont="1" applyFill="1" applyBorder="1" applyAlignment="1">
      <alignment horizontal="center" vertical="center" wrapText="1" readingOrder="1"/>
    </xf>
    <xf numFmtId="0" fontId="11" fillId="8" borderId="8" xfId="2" applyFont="1" applyFill="1" applyBorder="1" applyAlignment="1">
      <alignment horizontal="center" vertical="center" wrapText="1" readingOrder="1"/>
    </xf>
    <xf numFmtId="0" fontId="11" fillId="8" borderId="9" xfId="2" applyFont="1" applyFill="1" applyBorder="1" applyAlignment="1">
      <alignment horizontal="center" vertical="center" wrapText="1" readingOrder="1"/>
    </xf>
    <xf numFmtId="17" fontId="8" fillId="7" borderId="6" xfId="2" applyNumberFormat="1" applyFont="1" applyFill="1" applyBorder="1" applyAlignment="1">
      <alignment horizontal="center" vertical="center" wrapText="1" readingOrder="1"/>
    </xf>
    <xf numFmtId="44" fontId="0" fillId="0" borderId="0" xfId="3" applyFont="1"/>
    <xf numFmtId="0" fontId="3" fillId="0" borderId="1" xfId="2" applyFont="1" applyBorder="1" applyAlignment="1">
      <alignment horizontal="center"/>
    </xf>
    <xf numFmtId="44" fontId="5" fillId="0" borderId="0" xfId="2" applyNumberFormat="1" applyFont="1"/>
    <xf numFmtId="0" fontId="4" fillId="0" borderId="0" xfId="2" applyFont="1"/>
  </cellXfs>
  <cellStyles count="4">
    <cellStyle name="Currency" xfId="1" builtinId="4"/>
    <cellStyle name="Currency 2" xfId="3" xr:uid="{9D093F00-2F8D-44AD-B096-561C64119CCE}"/>
    <cellStyle name="Normal" xfId="0" builtinId="0"/>
    <cellStyle name="Normal 2" xfId="2" xr:uid="{99270E4E-4A6E-42C9-85E4-BC6465413F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in%20Center%20Pro-Forma%20Worsheet%20(MAST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Construction Pro-Forma"/>
      <sheetName val="Assumptions"/>
      <sheetName val="Operating Pro-Forma"/>
      <sheetName val="Income - Governmental"/>
      <sheetName val="Income - Contributed"/>
      <sheetName val="Income - Sponsorships"/>
      <sheetName val="Income - Programs"/>
      <sheetName val="Income - Investment"/>
      <sheetName val="Expense - Labor"/>
      <sheetName val="Expense - Administrative"/>
      <sheetName val="Expense - Marketing"/>
      <sheetName val="Expense - Programs"/>
      <sheetName val="Expense - Facility"/>
      <sheetName val="Expense - Membership Dues"/>
      <sheetName val="Expense - Development"/>
      <sheetName val="Expense - Board"/>
    </sheetNames>
    <sheetDataSet>
      <sheetData sheetId="0"/>
      <sheetData sheetId="1"/>
      <sheetData sheetId="2"/>
      <sheetData sheetId="3">
        <row r="5">
          <cell r="B5">
            <v>289600</v>
          </cell>
          <cell r="C5">
            <v>442998</v>
          </cell>
          <cell r="D5">
            <v>442998</v>
          </cell>
          <cell r="E5">
            <v>442998</v>
          </cell>
          <cell r="F5">
            <v>442998</v>
          </cell>
          <cell r="G5">
            <v>442998</v>
          </cell>
          <cell r="H5">
            <v>442998</v>
          </cell>
          <cell r="I5">
            <v>442998</v>
          </cell>
          <cell r="J5">
            <v>442998</v>
          </cell>
          <cell r="K5">
            <v>442998</v>
          </cell>
          <cell r="L5">
            <v>442998</v>
          </cell>
          <cell r="M5">
            <v>442998</v>
          </cell>
        </row>
      </sheetData>
      <sheetData sheetId="4">
        <row r="13">
          <cell r="B13">
            <v>15000</v>
          </cell>
          <cell r="C13">
            <v>40000</v>
          </cell>
          <cell r="D13">
            <v>40000</v>
          </cell>
          <cell r="E13">
            <v>260000</v>
          </cell>
          <cell r="F13">
            <v>260000</v>
          </cell>
          <cell r="G13">
            <v>260000</v>
          </cell>
          <cell r="H13">
            <v>260000</v>
          </cell>
          <cell r="I13">
            <v>260000</v>
          </cell>
          <cell r="J13">
            <v>260000</v>
          </cell>
          <cell r="K13">
            <v>260000</v>
          </cell>
          <cell r="L13">
            <v>260000</v>
          </cell>
          <cell r="M13">
            <v>260000</v>
          </cell>
        </row>
      </sheetData>
      <sheetData sheetId="5">
        <row r="12">
          <cell r="B12">
            <v>0</v>
          </cell>
          <cell r="C12">
            <v>30000</v>
          </cell>
          <cell r="D12">
            <v>30000</v>
          </cell>
          <cell r="E12">
            <v>180000</v>
          </cell>
          <cell r="F12">
            <v>180000</v>
          </cell>
          <cell r="G12">
            <v>180000</v>
          </cell>
          <cell r="H12">
            <v>180000</v>
          </cell>
          <cell r="I12">
            <v>180000</v>
          </cell>
          <cell r="J12">
            <v>180000</v>
          </cell>
          <cell r="K12">
            <v>180000</v>
          </cell>
          <cell r="L12">
            <v>180000</v>
          </cell>
          <cell r="M12">
            <v>180000</v>
          </cell>
        </row>
      </sheetData>
      <sheetData sheetId="6">
        <row r="13">
          <cell r="B13">
            <v>0</v>
          </cell>
          <cell r="C13">
            <v>150000</v>
          </cell>
          <cell r="D13">
            <v>270040</v>
          </cell>
          <cell r="E13">
            <v>1121650</v>
          </cell>
          <cell r="F13">
            <v>1124863</v>
          </cell>
          <cell r="G13">
            <v>1083140.26</v>
          </cell>
          <cell r="H13">
            <v>1058983.0652000001</v>
          </cell>
          <cell r="I13">
            <v>1062392.7265039999</v>
          </cell>
          <cell r="J13">
            <v>1058870.5810340801</v>
          </cell>
          <cell r="K13">
            <v>1062417.9926547618</v>
          </cell>
          <cell r="L13">
            <v>1066036.3525078569</v>
          </cell>
          <cell r="M13">
            <v>1069727.0795580139</v>
          </cell>
        </row>
      </sheetData>
      <sheetData sheetId="7">
        <row r="5">
          <cell r="B5">
            <v>0</v>
          </cell>
          <cell r="C5">
            <v>0</v>
          </cell>
          <cell r="D5">
            <v>0</v>
          </cell>
          <cell r="E5">
            <v>112500</v>
          </cell>
          <cell r="F5">
            <v>139950</v>
          </cell>
          <cell r="G5">
            <v>167400</v>
          </cell>
          <cell r="H5">
            <v>194850</v>
          </cell>
          <cell r="I5">
            <v>222300</v>
          </cell>
          <cell r="J5">
            <v>249750</v>
          </cell>
          <cell r="K5">
            <v>254700</v>
          </cell>
          <cell r="L5">
            <v>259650</v>
          </cell>
          <cell r="M5">
            <v>264600</v>
          </cell>
        </row>
      </sheetData>
      <sheetData sheetId="8">
        <row r="26">
          <cell r="B26">
            <v>230453</v>
          </cell>
          <cell r="C26">
            <v>453370.5</v>
          </cell>
          <cell r="D26">
            <v>671108</v>
          </cell>
          <cell r="E26">
            <v>882697.5</v>
          </cell>
          <cell r="F26">
            <v>894412.05</v>
          </cell>
          <cell r="G26">
            <v>906360.89099999995</v>
          </cell>
          <cell r="H26">
            <v>918548.70881999994</v>
          </cell>
          <cell r="I26">
            <v>930980.28299639991</v>
          </cell>
          <cell r="J26">
            <v>943660.48865632806</v>
          </cell>
          <cell r="K26">
            <v>956594.29842945456</v>
          </cell>
          <cell r="L26">
            <v>969786.78439804364</v>
          </cell>
          <cell r="M26">
            <v>983243.12008600461</v>
          </cell>
        </row>
      </sheetData>
      <sheetData sheetId="9">
        <row r="14">
          <cell r="B14">
            <v>57490</v>
          </cell>
          <cell r="C14">
            <v>81590</v>
          </cell>
          <cell r="D14">
            <v>98000</v>
          </cell>
          <cell r="E14">
            <v>194685</v>
          </cell>
          <cell r="F14">
            <v>208128.3</v>
          </cell>
          <cell r="G14">
            <v>188645.524</v>
          </cell>
          <cell r="H14">
            <v>112400.63971999999</v>
          </cell>
          <cell r="I14">
            <v>114182.6589116</v>
          </cell>
          <cell r="J14">
            <v>116018.138678948</v>
          </cell>
          <cell r="K14">
            <v>117908.68283931643</v>
          </cell>
          <cell r="L14">
            <v>119855.94332449594</v>
          </cell>
          <cell r="M14">
            <v>121861.62162423081</v>
          </cell>
        </row>
      </sheetData>
      <sheetData sheetId="10">
        <row r="7">
          <cell r="B7">
            <v>37350</v>
          </cell>
          <cell r="C7">
            <v>65000</v>
          </cell>
          <cell r="D7">
            <v>78000</v>
          </cell>
          <cell r="E7">
            <v>120000</v>
          </cell>
          <cell r="F7">
            <v>120000</v>
          </cell>
          <cell r="G7">
            <v>120000</v>
          </cell>
          <cell r="H7">
            <v>120000</v>
          </cell>
          <cell r="I7">
            <v>120000</v>
          </cell>
          <cell r="J7">
            <v>120000</v>
          </cell>
          <cell r="K7">
            <v>120000</v>
          </cell>
          <cell r="L7">
            <v>120000</v>
          </cell>
          <cell r="M7">
            <v>120000</v>
          </cell>
        </row>
      </sheetData>
      <sheetData sheetId="11">
        <row r="10">
          <cell r="B10">
            <v>0</v>
          </cell>
          <cell r="C10">
            <v>29500</v>
          </cell>
          <cell r="D10">
            <v>114500</v>
          </cell>
          <cell r="E10">
            <v>582500</v>
          </cell>
          <cell r="F10">
            <v>582500</v>
          </cell>
          <cell r="G10">
            <v>582500</v>
          </cell>
          <cell r="H10">
            <v>582500</v>
          </cell>
          <cell r="I10">
            <v>582500</v>
          </cell>
          <cell r="J10">
            <v>582500</v>
          </cell>
          <cell r="K10">
            <v>582500</v>
          </cell>
          <cell r="L10">
            <v>582500</v>
          </cell>
          <cell r="M10">
            <v>582500</v>
          </cell>
        </row>
      </sheetData>
      <sheetData sheetId="12">
        <row r="12">
          <cell r="B12">
            <v>0</v>
          </cell>
          <cell r="C12">
            <v>86110</v>
          </cell>
          <cell r="D12">
            <v>87610</v>
          </cell>
          <cell r="E12">
            <v>230000</v>
          </cell>
          <cell r="F12">
            <v>232400</v>
          </cell>
          <cell r="G12">
            <v>234848</v>
          </cell>
          <cell r="H12">
            <v>237344.96000000002</v>
          </cell>
          <cell r="I12">
            <v>239891.85920000001</v>
          </cell>
          <cell r="J12">
            <v>242489.69638400001</v>
          </cell>
          <cell r="K12">
            <v>245139.49031168001</v>
          </cell>
          <cell r="L12">
            <v>247842.28011791361</v>
          </cell>
          <cell r="M12">
            <v>250599.1257202719</v>
          </cell>
        </row>
      </sheetData>
      <sheetData sheetId="13">
        <row r="13">
          <cell r="B13">
            <v>2020</v>
          </cell>
          <cell r="C13">
            <v>2020</v>
          </cell>
          <cell r="D13">
            <v>2915</v>
          </cell>
          <cell r="E13">
            <v>2915</v>
          </cell>
          <cell r="F13">
            <v>2915</v>
          </cell>
          <cell r="G13">
            <v>2915</v>
          </cell>
          <cell r="H13">
            <v>2915</v>
          </cell>
          <cell r="I13">
            <v>2915</v>
          </cell>
          <cell r="J13">
            <v>2915</v>
          </cell>
          <cell r="K13">
            <v>2915</v>
          </cell>
          <cell r="L13">
            <v>2915</v>
          </cell>
          <cell r="M13">
            <v>2915</v>
          </cell>
        </row>
      </sheetData>
      <sheetData sheetId="14">
        <row r="6">
          <cell r="B6">
            <v>0</v>
          </cell>
          <cell r="C6">
            <v>7000</v>
          </cell>
          <cell r="D6">
            <v>7000</v>
          </cell>
          <cell r="E6">
            <v>75300</v>
          </cell>
          <cell r="F6">
            <v>75300</v>
          </cell>
          <cell r="G6">
            <v>75300</v>
          </cell>
          <cell r="H6">
            <v>75300</v>
          </cell>
          <cell r="I6">
            <v>75300</v>
          </cell>
          <cell r="J6">
            <v>75300</v>
          </cell>
          <cell r="K6">
            <v>75300</v>
          </cell>
          <cell r="L6">
            <v>75300</v>
          </cell>
          <cell r="M6">
            <v>75300</v>
          </cell>
        </row>
      </sheetData>
      <sheetData sheetId="15">
        <row r="4">
          <cell r="B4">
            <v>6000</v>
          </cell>
          <cell r="C4">
            <v>6000</v>
          </cell>
          <cell r="D4">
            <v>6000</v>
          </cell>
          <cell r="E4">
            <v>6000</v>
          </cell>
          <cell r="F4">
            <v>6000</v>
          </cell>
          <cell r="G4">
            <v>6000</v>
          </cell>
          <cell r="H4">
            <v>6000</v>
          </cell>
          <cell r="I4">
            <v>6000</v>
          </cell>
          <cell r="J4">
            <v>6000</v>
          </cell>
          <cell r="K4">
            <v>6000</v>
          </cell>
          <cell r="L4">
            <v>6000</v>
          </cell>
          <cell r="M4">
            <v>6000</v>
          </cell>
        </row>
        <row r="5">
          <cell r="B5">
            <v>3000</v>
          </cell>
          <cell r="C5">
            <v>3000</v>
          </cell>
          <cell r="D5">
            <v>3000</v>
          </cell>
          <cell r="E5">
            <v>3000</v>
          </cell>
          <cell r="F5">
            <v>3000</v>
          </cell>
          <cell r="G5">
            <v>3000</v>
          </cell>
          <cell r="H5">
            <v>3000</v>
          </cell>
          <cell r="I5">
            <v>3000</v>
          </cell>
          <cell r="J5">
            <v>3000</v>
          </cell>
          <cell r="K5">
            <v>3000</v>
          </cell>
          <cell r="L5">
            <v>3000</v>
          </cell>
          <cell r="M5">
            <v>3000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DAAD-3938-4B1D-8124-E3FFF7893D1B}">
  <sheetPr>
    <pageSetUpPr fitToPage="1"/>
  </sheetPr>
  <dimension ref="A1:I47"/>
  <sheetViews>
    <sheetView tabSelected="1" zoomScaleNormal="100" workbookViewId="0">
      <selection activeCell="D4" sqref="D4"/>
    </sheetView>
  </sheetViews>
  <sheetFormatPr defaultColWidth="22.3984375" defaultRowHeight="15.75" x14ac:dyDescent="0.5"/>
  <cols>
    <col min="1" max="1" width="54.3984375" style="13" customWidth="1"/>
    <col min="2" max="2" width="26.1328125" style="13" customWidth="1"/>
    <col min="3" max="6" width="22.3984375" style="13"/>
    <col min="7" max="7" width="22.33203125" style="13" bestFit="1" customWidth="1"/>
    <col min="8" max="8" width="22.3984375" style="13"/>
    <col min="9" max="9" width="19.3984375" style="13" bestFit="1" customWidth="1"/>
    <col min="10" max="16384" width="22.3984375" style="13"/>
  </cols>
  <sheetData>
    <row r="1" spans="1:2" ht="21" x14ac:dyDescent="0.65">
      <c r="A1" s="80" t="s">
        <v>100</v>
      </c>
    </row>
    <row r="2" spans="1:2" ht="15" customHeight="1" x14ac:dyDescent="0.5"/>
    <row r="3" spans="1:2" x14ac:dyDescent="0.5">
      <c r="A3" s="13" t="s">
        <v>96</v>
      </c>
      <c r="B3" s="81">
        <f>SUM(B5:B10)</f>
        <v>19558735</v>
      </c>
    </row>
    <row r="4" spans="1:2" x14ac:dyDescent="0.5">
      <c r="B4" s="79"/>
    </row>
    <row r="5" spans="1:2" x14ac:dyDescent="0.5">
      <c r="A5" s="13" t="s">
        <v>95</v>
      </c>
      <c r="B5" s="79">
        <v>16098660</v>
      </c>
    </row>
    <row r="6" spans="1:2" x14ac:dyDescent="0.5">
      <c r="A6" s="13" t="s">
        <v>94</v>
      </c>
      <c r="B6" s="79">
        <v>2518531</v>
      </c>
    </row>
    <row r="7" spans="1:2" x14ac:dyDescent="0.5">
      <c r="A7" s="13" t="s">
        <v>93</v>
      </c>
      <c r="B7" s="79">
        <v>300000</v>
      </c>
    </row>
    <row r="8" spans="1:2" x14ac:dyDescent="0.5">
      <c r="A8" s="13" t="s">
        <v>92</v>
      </c>
      <c r="B8" s="79">
        <v>100000</v>
      </c>
    </row>
    <row r="9" spans="1:2" x14ac:dyDescent="0.5">
      <c r="A9" s="13" t="s">
        <v>91</v>
      </c>
      <c r="B9" s="79">
        <v>691544</v>
      </c>
    </row>
    <row r="10" spans="1:2" x14ac:dyDescent="0.5">
      <c r="A10" s="13" t="s">
        <v>90</v>
      </c>
      <c r="B10" s="79">
        <v>-150000</v>
      </c>
    </row>
    <row r="11" spans="1:2" x14ac:dyDescent="0.5">
      <c r="B11" s="79"/>
    </row>
    <row r="12" spans="1:2" x14ac:dyDescent="0.5">
      <c r="A12" s="60" t="s">
        <v>93</v>
      </c>
      <c r="B12" s="79"/>
    </row>
    <row r="13" spans="1:2" x14ac:dyDescent="0.5">
      <c r="A13" s="82" t="s">
        <v>101</v>
      </c>
      <c r="B13" s="79"/>
    </row>
    <row r="14" spans="1:2" x14ac:dyDescent="0.5">
      <c r="A14" s="82" t="s">
        <v>102</v>
      </c>
      <c r="B14" s="79"/>
    </row>
    <row r="15" spans="1:2" x14ac:dyDescent="0.5">
      <c r="A15" s="13" t="s">
        <v>103</v>
      </c>
      <c r="B15" s="79"/>
    </row>
    <row r="16" spans="1:2" x14ac:dyDescent="0.5">
      <c r="A16" s="82"/>
      <c r="B16" s="79"/>
    </row>
    <row r="17" spans="1:9" x14ac:dyDescent="0.5">
      <c r="A17" s="60" t="s">
        <v>87</v>
      </c>
      <c r="B17" s="79"/>
    </row>
    <row r="18" spans="1:9" x14ac:dyDescent="0.5">
      <c r="A18" s="82" t="s">
        <v>104</v>
      </c>
      <c r="B18" s="79"/>
    </row>
    <row r="19" spans="1:9" ht="16.149999999999999" thickBot="1" x14ac:dyDescent="0.55000000000000004"/>
    <row r="20" spans="1:9" ht="16.5" thickTop="1" thickBot="1" x14ac:dyDescent="0.55000000000000004">
      <c r="A20" s="78" t="s">
        <v>99</v>
      </c>
      <c r="B20" s="65"/>
      <c r="C20" s="65"/>
      <c r="D20" s="65">
        <v>8266690.5499999998</v>
      </c>
      <c r="E20" s="65"/>
      <c r="F20" s="65"/>
      <c r="G20" s="65">
        <f>+C20+D20+E20+F20</f>
        <v>8266690.5499999998</v>
      </c>
      <c r="H20" s="65">
        <f>+G20+B20</f>
        <v>8266690.5499999998</v>
      </c>
    </row>
    <row r="21" spans="1:9" ht="28.9" thickBot="1" x14ac:dyDescent="0.55000000000000004">
      <c r="A21" s="77" t="s">
        <v>89</v>
      </c>
      <c r="B21" s="77" t="s">
        <v>88</v>
      </c>
      <c r="C21" s="77" t="s">
        <v>87</v>
      </c>
      <c r="D21" s="77" t="s">
        <v>97</v>
      </c>
      <c r="E21" s="77" t="s">
        <v>86</v>
      </c>
      <c r="F21" s="77" t="s">
        <v>85</v>
      </c>
      <c r="G21" s="77" t="s">
        <v>84</v>
      </c>
      <c r="H21" s="77" t="s">
        <v>83</v>
      </c>
      <c r="I21" s="76" t="s">
        <v>82</v>
      </c>
    </row>
    <row r="22" spans="1:9" ht="16.5" hidden="1" thickTop="1" thickBot="1" x14ac:dyDescent="0.55000000000000004">
      <c r="A22" s="75">
        <v>44196</v>
      </c>
      <c r="B22" s="66">
        <v>0</v>
      </c>
      <c r="C22" s="68">
        <v>0</v>
      </c>
      <c r="D22" s="68"/>
      <c r="E22" s="65">
        <v>0</v>
      </c>
      <c r="F22" s="66">
        <v>0</v>
      </c>
      <c r="G22" s="65">
        <f>+H20+C22+D22+E22+F22</f>
        <v>8266690.5499999998</v>
      </c>
      <c r="H22" s="65">
        <f>+G22+B22</f>
        <v>8266690.5499999998</v>
      </c>
    </row>
    <row r="23" spans="1:9" ht="16.5" thickTop="1" thickBot="1" x14ac:dyDescent="0.55000000000000004">
      <c r="A23" s="75" t="s">
        <v>98</v>
      </c>
      <c r="B23" s="66">
        <v>-300000</v>
      </c>
      <c r="C23" s="68">
        <v>0</v>
      </c>
      <c r="D23" s="68">
        <v>136827</v>
      </c>
      <c r="E23" s="65">
        <v>71000</v>
      </c>
      <c r="F23" s="66">
        <v>20000</v>
      </c>
      <c r="G23" s="65">
        <f>+H22+C23+D23+E23+F23</f>
        <v>8494517.5500000007</v>
      </c>
      <c r="H23" s="65">
        <f>+G23+B23</f>
        <v>8194517.5500000007</v>
      </c>
    </row>
    <row r="24" spans="1:9" ht="16.5" thickTop="1" thickBot="1" x14ac:dyDescent="0.55000000000000004">
      <c r="A24" s="74">
        <v>44377</v>
      </c>
      <c r="B24" s="66">
        <v>-3210000</v>
      </c>
      <c r="C24" s="65">
        <v>0</v>
      </c>
      <c r="D24" s="65">
        <v>29331</v>
      </c>
      <c r="E24" s="65">
        <f>+B40*0.5</f>
        <v>856250</v>
      </c>
      <c r="F24" s="66">
        <v>60000</v>
      </c>
      <c r="G24" s="65">
        <f>+H23+C24+D24+E24+F24</f>
        <v>9140098.5500000007</v>
      </c>
      <c r="H24" s="65">
        <f>+G24+B24</f>
        <v>5930098.5500000007</v>
      </c>
    </row>
    <row r="25" spans="1:9" ht="16.5" thickTop="1" thickBot="1" x14ac:dyDescent="0.55000000000000004">
      <c r="A25" s="71">
        <v>44469</v>
      </c>
      <c r="B25" s="66">
        <v>-3210000</v>
      </c>
      <c r="C25" s="68">
        <v>0</v>
      </c>
      <c r="D25" s="67">
        <v>40214</v>
      </c>
      <c r="E25" s="65">
        <f>+B41*0.5</f>
        <v>106250</v>
      </c>
      <c r="F25" s="66">
        <v>60000</v>
      </c>
      <c r="G25" s="65">
        <f>+H24+C25+D25+E25+F25</f>
        <v>6136562.5500000007</v>
      </c>
      <c r="H25" s="65">
        <f>+G25+B25</f>
        <v>2926562.5500000007</v>
      </c>
    </row>
    <row r="26" spans="1:9" ht="16.5" thickTop="1" thickBot="1" x14ac:dyDescent="0.55000000000000004">
      <c r="A26" s="71">
        <v>44561</v>
      </c>
      <c r="B26" s="66">
        <v>-3210000</v>
      </c>
      <c r="C26" s="73">
        <v>0</v>
      </c>
      <c r="D26" s="72">
        <v>1030899</v>
      </c>
      <c r="E26" s="66">
        <f>+B42*0.5</f>
        <v>106250</v>
      </c>
      <c r="F26" s="66">
        <v>60000</v>
      </c>
      <c r="G26" s="65">
        <f>+H25+C26+D26+E26+F26</f>
        <v>4123711.5500000007</v>
      </c>
      <c r="H26" s="65">
        <f>+G26+B26</f>
        <v>913711.55000000075</v>
      </c>
    </row>
    <row r="27" spans="1:9" ht="16.5" thickTop="1" thickBot="1" x14ac:dyDescent="0.55000000000000004">
      <c r="A27" s="71">
        <v>44651</v>
      </c>
      <c r="B27" s="66">
        <v>-3210000</v>
      </c>
      <c r="C27" s="73">
        <v>0</v>
      </c>
      <c r="D27" s="72">
        <v>118335</v>
      </c>
      <c r="E27" s="72">
        <f>+E23+(B43*0.5)</f>
        <v>177250</v>
      </c>
      <c r="F27" s="66">
        <v>60000</v>
      </c>
      <c r="G27" s="65">
        <f>+H26+C27+D27+E27+F27</f>
        <v>1269296.5500000007</v>
      </c>
      <c r="H27" s="65">
        <f>+G27+B27</f>
        <v>-1940703.4499999993</v>
      </c>
      <c r="I27" s="64"/>
    </row>
    <row r="28" spans="1:9" ht="16.5" thickTop="1" thickBot="1" x14ac:dyDescent="0.55000000000000004">
      <c r="A28" s="71">
        <v>44742</v>
      </c>
      <c r="B28" s="66">
        <v>-3210000</v>
      </c>
      <c r="C28" s="73">
        <v>1942703</v>
      </c>
      <c r="D28" s="72">
        <v>22635</v>
      </c>
      <c r="E28" s="72">
        <f>+E24+(B44*0.5)</f>
        <v>962500</v>
      </c>
      <c r="F28" s="66">
        <v>60000</v>
      </c>
      <c r="G28" s="65">
        <f>+H27+C28+D28+E28+F28</f>
        <v>1047134.5500000007</v>
      </c>
      <c r="H28" s="65">
        <f>+G28+B28</f>
        <v>-2162865.4499999993</v>
      </c>
      <c r="I28" s="64"/>
    </row>
    <row r="29" spans="1:9" ht="16.5" thickTop="1" thickBot="1" x14ac:dyDescent="0.55000000000000004">
      <c r="A29" s="71">
        <v>44834</v>
      </c>
      <c r="B29" s="66">
        <v>-3210000</v>
      </c>
      <c r="C29" s="73">
        <v>2057297</v>
      </c>
      <c r="D29" s="72">
        <v>17636</v>
      </c>
      <c r="E29" s="72">
        <f>+(E25)+(B45*0.5)</f>
        <v>862500</v>
      </c>
      <c r="F29" s="66">
        <v>60000</v>
      </c>
      <c r="G29" s="65">
        <f>+H28+C29+D29+E29+F29</f>
        <v>834567.55000000075</v>
      </c>
      <c r="H29" s="65">
        <f>+G29+B29</f>
        <v>-2375432.4499999993</v>
      </c>
      <c r="I29" s="64">
        <f>(H29*0.041)*0.025</f>
        <v>-2434.8182612499995</v>
      </c>
    </row>
    <row r="30" spans="1:9" ht="16.5" thickTop="1" thickBot="1" x14ac:dyDescent="0.55000000000000004">
      <c r="A30" s="71">
        <v>44926</v>
      </c>
      <c r="B30" s="66">
        <v>0</v>
      </c>
      <c r="C30" s="68">
        <v>1000000</v>
      </c>
      <c r="D30" s="67">
        <v>88190</v>
      </c>
      <c r="E30" s="70">
        <f>+(E26)+(0.5*B46)</f>
        <v>1462500</v>
      </c>
      <c r="F30" s="66">
        <v>60000</v>
      </c>
      <c r="G30" s="65">
        <f>+H29+C30+D30+E30+F30</f>
        <v>235257.55000000075</v>
      </c>
      <c r="H30" s="65">
        <f>+G30+B30</f>
        <v>235257.55000000075</v>
      </c>
      <c r="I30" s="64">
        <f>(H30*0.041)*0.025</f>
        <v>241.13898875000078</v>
      </c>
    </row>
    <row r="31" spans="1:9" ht="16.5" thickTop="1" thickBot="1" x14ac:dyDescent="0.55000000000000004">
      <c r="A31" s="71">
        <v>45016</v>
      </c>
      <c r="B31" s="66">
        <v>0</v>
      </c>
      <c r="C31" s="68">
        <v>0</v>
      </c>
      <c r="D31" s="67">
        <v>102622</v>
      </c>
      <c r="E31" s="67">
        <f>+B43*0.5</f>
        <v>106250</v>
      </c>
      <c r="F31" s="66">
        <v>20000</v>
      </c>
      <c r="G31" s="65">
        <f>+H30+C31+D31+E31+F31</f>
        <v>464129.55000000075</v>
      </c>
      <c r="H31" s="65">
        <f>+G31+B31</f>
        <v>464129.55000000075</v>
      </c>
      <c r="I31" s="64">
        <f>(H31*0.041)*0.025</f>
        <v>475.73278875000079</v>
      </c>
    </row>
    <row r="32" spans="1:9" ht="16.5" thickTop="1" thickBot="1" x14ac:dyDescent="0.55000000000000004">
      <c r="A32" s="69">
        <v>45107</v>
      </c>
      <c r="B32" s="66">
        <v>0</v>
      </c>
      <c r="C32" s="68">
        <v>0</v>
      </c>
      <c r="D32" s="67">
        <v>0</v>
      </c>
      <c r="E32" s="70">
        <f>+B44*0.5</f>
        <v>106250</v>
      </c>
      <c r="F32" s="66">
        <v>0</v>
      </c>
      <c r="G32" s="65">
        <f>+H31+C32+D32+E32+F32</f>
        <v>570379.55000000075</v>
      </c>
      <c r="H32" s="65">
        <f>+G32+B32</f>
        <v>570379.55000000075</v>
      </c>
      <c r="I32" s="64">
        <f>SUM(I27:I31)</f>
        <v>-1717.9464837499979</v>
      </c>
    </row>
    <row r="33" spans="1:9" ht="16.5" thickTop="1" thickBot="1" x14ac:dyDescent="0.55000000000000004">
      <c r="A33" s="69">
        <v>45199</v>
      </c>
      <c r="B33" s="66">
        <v>0</v>
      </c>
      <c r="C33" s="68">
        <v>0</v>
      </c>
      <c r="D33" s="67">
        <v>0</v>
      </c>
      <c r="E33" s="67">
        <f>+B45*0.5</f>
        <v>756250</v>
      </c>
      <c r="F33" s="66">
        <v>0</v>
      </c>
      <c r="G33" s="65">
        <f>+H32+C33+D33+E33+F33</f>
        <v>1326629.5500000007</v>
      </c>
      <c r="H33" s="65">
        <f>+G33+B33</f>
        <v>1326629.5500000007</v>
      </c>
      <c r="I33" s="64"/>
    </row>
    <row r="34" spans="1:9" ht="16.5" thickTop="1" thickBot="1" x14ac:dyDescent="0.55000000000000004">
      <c r="A34" s="69">
        <v>45291</v>
      </c>
      <c r="B34" s="66">
        <v>0</v>
      </c>
      <c r="C34" s="68">
        <v>0</v>
      </c>
      <c r="D34" s="67">
        <v>0</v>
      </c>
      <c r="E34" s="67">
        <f>+B46*0.5</f>
        <v>1356250</v>
      </c>
      <c r="F34" s="66">
        <v>0</v>
      </c>
      <c r="G34" s="65">
        <f>+H33+C34+D34+E34+F34</f>
        <v>2682879.5500000007</v>
      </c>
      <c r="H34" s="65">
        <f>+G34+B34</f>
        <v>2682879.5500000007</v>
      </c>
      <c r="I34" s="64"/>
    </row>
    <row r="35" spans="1:9" ht="22.5" thickBot="1" x14ac:dyDescent="0.55000000000000004">
      <c r="A35" s="63" t="s">
        <v>81</v>
      </c>
      <c r="B35" s="62">
        <f>SUM(B20:B32)</f>
        <v>-19560000</v>
      </c>
      <c r="C35" s="62">
        <f>SUM(C20:C32)</f>
        <v>5000000</v>
      </c>
      <c r="D35" s="62">
        <f>SUM(D20:D34)</f>
        <v>9853379.5500000007</v>
      </c>
      <c r="E35" s="62">
        <f>SUM(E22:E34)</f>
        <v>6929500</v>
      </c>
      <c r="F35" s="62">
        <f>SUM(F23:F32)</f>
        <v>460000</v>
      </c>
      <c r="G35" s="62"/>
      <c r="H35" s="61"/>
    </row>
    <row r="38" spans="1:9" ht="16.149999999999999" thickBot="1" x14ac:dyDescent="0.55000000000000004">
      <c r="A38" s="13" t="s">
        <v>80</v>
      </c>
      <c r="C38" s="60" t="s">
        <v>79</v>
      </c>
      <c r="D38" s="60" t="s">
        <v>78</v>
      </c>
    </row>
    <row r="39" spans="1:9" ht="16.5" thickTop="1" thickBot="1" x14ac:dyDescent="0.55000000000000004">
      <c r="A39" s="59">
        <v>44286</v>
      </c>
      <c r="B39" s="57">
        <f>C39+D39</f>
        <v>212500</v>
      </c>
      <c r="C39" s="56">
        <v>212500</v>
      </c>
      <c r="D39" s="55"/>
    </row>
    <row r="40" spans="1:9" ht="16.5" thickTop="1" thickBot="1" x14ac:dyDescent="0.55000000000000004">
      <c r="A40" s="59">
        <v>44377</v>
      </c>
      <c r="B40" s="57">
        <f>C40+D40</f>
        <v>1712500</v>
      </c>
      <c r="C40" s="56">
        <v>212500</v>
      </c>
      <c r="D40" s="55">
        <v>1500000</v>
      </c>
      <c r="E40" s="13" t="s">
        <v>77</v>
      </c>
      <c r="H40" s="54">
        <v>150000</v>
      </c>
    </row>
    <row r="41" spans="1:9" ht="16.149999999999999" thickBot="1" x14ac:dyDescent="0.55000000000000004">
      <c r="A41" s="58">
        <v>44469</v>
      </c>
      <c r="B41" s="57">
        <f>C41+D41</f>
        <v>212500</v>
      </c>
      <c r="C41" s="56">
        <v>212500</v>
      </c>
      <c r="D41" s="55"/>
      <c r="H41" s="54">
        <v>1650000</v>
      </c>
    </row>
    <row r="42" spans="1:9" ht="16.149999999999999" thickBot="1" x14ac:dyDescent="0.55000000000000004">
      <c r="A42" s="58">
        <v>44561</v>
      </c>
      <c r="B42" s="57">
        <f>C42+D42</f>
        <v>212500</v>
      </c>
      <c r="C42" s="56">
        <v>212500</v>
      </c>
      <c r="D42" s="55"/>
      <c r="H42" s="54">
        <v>150000</v>
      </c>
    </row>
    <row r="43" spans="1:9" ht="16.5" thickTop="1" thickBot="1" x14ac:dyDescent="0.55000000000000004">
      <c r="A43" s="59">
        <v>44651</v>
      </c>
      <c r="B43" s="57">
        <f>C43+D43</f>
        <v>212500</v>
      </c>
      <c r="C43" s="56">
        <v>212500</v>
      </c>
      <c r="D43" s="55"/>
      <c r="H43" s="54">
        <v>2700000</v>
      </c>
    </row>
    <row r="44" spans="1:9" ht="16.5" thickTop="1" thickBot="1" x14ac:dyDescent="0.55000000000000004">
      <c r="A44" s="59">
        <v>44742</v>
      </c>
      <c r="B44" s="57">
        <f>C44+D44</f>
        <v>212500</v>
      </c>
      <c r="C44" s="56">
        <v>212500</v>
      </c>
      <c r="D44" s="55"/>
      <c r="H44" s="54">
        <v>1400000</v>
      </c>
    </row>
    <row r="45" spans="1:9" ht="16.149999999999999" thickBot="1" x14ac:dyDescent="0.55000000000000004">
      <c r="A45" s="58">
        <v>44834</v>
      </c>
      <c r="B45" s="57">
        <f>C45+D45</f>
        <v>1512500</v>
      </c>
      <c r="C45" s="56">
        <v>212500</v>
      </c>
      <c r="D45" s="55">
        <f>(350000*3)+250000</f>
        <v>1300000</v>
      </c>
      <c r="E45" s="13" t="s">
        <v>76</v>
      </c>
      <c r="H45" s="54">
        <v>1150000</v>
      </c>
    </row>
    <row r="46" spans="1:9" ht="16.149999999999999" thickBot="1" x14ac:dyDescent="0.55000000000000004">
      <c r="A46" s="58" t="s">
        <v>75</v>
      </c>
      <c r="B46" s="57">
        <f>C46+D46</f>
        <v>2712500</v>
      </c>
      <c r="C46" s="56">
        <v>212500</v>
      </c>
      <c r="D46" s="55">
        <v>2500000</v>
      </c>
      <c r="E46" s="13" t="s">
        <v>74</v>
      </c>
      <c r="H46" s="54">
        <v>150000</v>
      </c>
    </row>
    <row r="47" spans="1:9" x14ac:dyDescent="0.5">
      <c r="C47" s="13" t="s">
        <v>73</v>
      </c>
      <c r="H47" s="54">
        <v>150000</v>
      </c>
    </row>
  </sheetData>
  <pageMargins left="0.7" right="0.7" top="0.75" bottom="0.75" header="0.3" footer="0.3"/>
  <pageSetup scale="5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719D-77B1-429A-A8FA-3065E10C832A}">
  <dimension ref="A1:I69"/>
  <sheetViews>
    <sheetView workbookViewId="0">
      <selection activeCell="D21" sqref="D21"/>
    </sheetView>
  </sheetViews>
  <sheetFormatPr defaultRowHeight="14.25" x14ac:dyDescent="0.45"/>
  <cols>
    <col min="1" max="1" width="53.53125" bestFit="1" customWidth="1"/>
  </cols>
  <sheetData>
    <row r="1" spans="1:9" ht="21" x14ac:dyDescent="0.65">
      <c r="A1" s="42" t="s">
        <v>0</v>
      </c>
      <c r="B1" s="42"/>
      <c r="C1" s="42"/>
      <c r="D1" s="42"/>
      <c r="E1" s="46"/>
      <c r="F1" s="46"/>
      <c r="G1" s="46"/>
      <c r="H1" s="46"/>
      <c r="I1" s="46"/>
    </row>
    <row r="2" spans="1:9" ht="15" customHeight="1" x14ac:dyDescent="0.65">
      <c r="A2" s="1"/>
      <c r="B2" s="1"/>
      <c r="C2" s="1"/>
      <c r="D2" s="2"/>
      <c r="E2" s="2"/>
      <c r="F2" s="2"/>
      <c r="G2" s="2"/>
      <c r="H2" s="2"/>
      <c r="I2" s="2"/>
    </row>
    <row r="3" spans="1:9" ht="15" customHeight="1" x14ac:dyDescent="0.65">
      <c r="A3" s="43" t="s">
        <v>1</v>
      </c>
      <c r="B3" s="45"/>
      <c r="C3" s="45"/>
      <c r="D3" s="2"/>
      <c r="E3" s="2"/>
      <c r="F3" s="2"/>
      <c r="G3" s="2"/>
      <c r="H3" s="2"/>
      <c r="I3" s="2"/>
    </row>
    <row r="4" spans="1:9" x14ac:dyDescent="0.45">
      <c r="A4" t="s">
        <v>2</v>
      </c>
    </row>
    <row r="5" spans="1:9" x14ac:dyDescent="0.45">
      <c r="A5" t="s">
        <v>3</v>
      </c>
    </row>
    <row r="6" spans="1:9" x14ac:dyDescent="0.45">
      <c r="A6" t="s">
        <v>4</v>
      </c>
    </row>
    <row r="7" spans="1:9" x14ac:dyDescent="0.45">
      <c r="B7" s="49"/>
      <c r="C7" s="49"/>
    </row>
    <row r="8" spans="1:9" x14ac:dyDescent="0.45">
      <c r="A8" s="43" t="s">
        <v>5</v>
      </c>
      <c r="B8" s="45"/>
      <c r="C8" s="45"/>
    </row>
    <row r="9" spans="1:9" x14ac:dyDescent="0.45">
      <c r="A9" t="s">
        <v>6</v>
      </c>
      <c r="B9" s="49"/>
      <c r="C9" s="49"/>
    </row>
    <row r="10" spans="1:9" x14ac:dyDescent="0.45">
      <c r="A10" t="s">
        <v>7</v>
      </c>
      <c r="B10" s="49"/>
      <c r="C10" s="49"/>
    </row>
    <row r="11" spans="1:9" x14ac:dyDescent="0.45">
      <c r="B11" s="49"/>
      <c r="C11" s="49"/>
    </row>
    <row r="12" spans="1:9" x14ac:dyDescent="0.45">
      <c r="A12" s="43" t="s">
        <v>8</v>
      </c>
      <c r="B12" s="45"/>
      <c r="C12" s="45"/>
    </row>
    <row r="13" spans="1:9" x14ac:dyDescent="0.45">
      <c r="A13" t="s">
        <v>9</v>
      </c>
      <c r="B13" s="49"/>
      <c r="C13" s="49"/>
    </row>
    <row r="14" spans="1:9" x14ac:dyDescent="0.45">
      <c r="B14" s="49"/>
      <c r="C14" s="49"/>
    </row>
    <row r="15" spans="1:9" x14ac:dyDescent="0.45">
      <c r="A15" s="43" t="s">
        <v>10</v>
      </c>
      <c r="B15" s="45"/>
      <c r="C15" s="45"/>
    </row>
    <row r="16" spans="1:9" x14ac:dyDescent="0.45">
      <c r="A16" t="s">
        <v>11</v>
      </c>
      <c r="B16" s="49"/>
      <c r="C16" s="49"/>
    </row>
    <row r="17" spans="1:3" x14ac:dyDescent="0.45">
      <c r="B17" s="49"/>
      <c r="C17" s="49"/>
    </row>
    <row r="18" spans="1:3" x14ac:dyDescent="0.45">
      <c r="A18" s="43" t="s">
        <v>12</v>
      </c>
      <c r="B18" s="45"/>
      <c r="C18" s="45"/>
    </row>
    <row r="19" spans="1:3" x14ac:dyDescent="0.45">
      <c r="A19" s="3" t="s">
        <v>13</v>
      </c>
      <c r="B19" s="49"/>
      <c r="C19" s="49"/>
    </row>
    <row r="20" spans="1:3" x14ac:dyDescent="0.45">
      <c r="A20" t="s">
        <v>14</v>
      </c>
      <c r="B20" s="49"/>
      <c r="C20" s="49"/>
    </row>
    <row r="21" spans="1:3" x14ac:dyDescent="0.45">
      <c r="A21" t="s">
        <v>15</v>
      </c>
      <c r="B21" s="49"/>
      <c r="C21" s="49"/>
    </row>
    <row r="22" spans="1:3" x14ac:dyDescent="0.45">
      <c r="B22" s="49"/>
      <c r="C22" s="49"/>
    </row>
    <row r="23" spans="1:3" x14ac:dyDescent="0.45">
      <c r="A23" s="3" t="s">
        <v>16</v>
      </c>
      <c r="B23" s="49"/>
      <c r="C23" s="49"/>
    </row>
    <row r="24" spans="1:3" x14ac:dyDescent="0.45">
      <c r="A24" t="s">
        <v>17</v>
      </c>
      <c r="B24" s="49"/>
      <c r="C24" s="49"/>
    </row>
    <row r="25" spans="1:3" x14ac:dyDescent="0.45">
      <c r="A25" t="s">
        <v>18</v>
      </c>
      <c r="B25" s="49"/>
      <c r="C25" s="49"/>
    </row>
    <row r="26" spans="1:3" x14ac:dyDescent="0.45">
      <c r="A26" t="s">
        <v>19</v>
      </c>
      <c r="B26" s="49"/>
      <c r="C26" s="49"/>
    </row>
    <row r="27" spans="1:3" x14ac:dyDescent="0.45">
      <c r="B27" s="49"/>
      <c r="C27" s="49"/>
    </row>
    <row r="28" spans="1:3" x14ac:dyDescent="0.45">
      <c r="A28" t="s">
        <v>20</v>
      </c>
      <c r="B28" s="49"/>
      <c r="C28" s="49"/>
    </row>
    <row r="29" spans="1:3" x14ac:dyDescent="0.45">
      <c r="B29" s="49"/>
      <c r="C29" s="49"/>
    </row>
    <row r="30" spans="1:3" x14ac:dyDescent="0.45">
      <c r="A30" s="44" t="s">
        <v>21</v>
      </c>
      <c r="B30" s="45"/>
      <c r="C30" s="45"/>
    </row>
    <row r="31" spans="1:3" ht="14.65" customHeight="1" x14ac:dyDescent="0.45">
      <c r="A31" s="3" t="s">
        <v>22</v>
      </c>
      <c r="B31" s="49"/>
      <c r="C31" s="49"/>
    </row>
    <row r="32" spans="1:3" x14ac:dyDescent="0.45">
      <c r="A32" t="s">
        <v>23</v>
      </c>
      <c r="B32" s="49"/>
      <c r="C32" s="49"/>
    </row>
    <row r="33" spans="1:3" x14ac:dyDescent="0.45">
      <c r="A33" t="s">
        <v>24</v>
      </c>
      <c r="B33" s="49"/>
      <c r="C33" s="49"/>
    </row>
    <row r="34" spans="1:3" x14ac:dyDescent="0.45">
      <c r="A34" t="s">
        <v>25</v>
      </c>
      <c r="B34" s="49"/>
      <c r="C34" s="49"/>
    </row>
    <row r="35" spans="1:3" x14ac:dyDescent="0.45">
      <c r="A35" t="s">
        <v>26</v>
      </c>
      <c r="B35" s="49"/>
      <c r="C35" s="49"/>
    </row>
    <row r="36" spans="1:3" x14ac:dyDescent="0.45">
      <c r="A36" t="s">
        <v>27</v>
      </c>
      <c r="B36" s="49"/>
      <c r="C36" s="49"/>
    </row>
    <row r="37" spans="1:3" ht="15.75" x14ac:dyDescent="0.5">
      <c r="A37" t="s">
        <v>28</v>
      </c>
      <c r="B37" s="50"/>
      <c r="C37" s="49"/>
    </row>
    <row r="38" spans="1:3" ht="15.75" x14ac:dyDescent="0.5">
      <c r="B38" s="50"/>
      <c r="C38" s="49"/>
    </row>
    <row r="39" spans="1:3" ht="15.75" x14ac:dyDescent="0.5">
      <c r="A39" s="48" t="s">
        <v>29</v>
      </c>
      <c r="B39" s="50"/>
      <c r="C39" s="49"/>
    </row>
    <row r="40" spans="1:3" ht="15.75" x14ac:dyDescent="0.5">
      <c r="A40" t="s">
        <v>30</v>
      </c>
      <c r="B40" s="50"/>
      <c r="C40" s="49"/>
    </row>
    <row r="41" spans="1:3" ht="15.75" x14ac:dyDescent="0.5">
      <c r="B41" s="50"/>
      <c r="C41" s="49"/>
    </row>
    <row r="42" spans="1:3" ht="15.75" customHeight="1" x14ac:dyDescent="0.45">
      <c r="A42" s="47" t="s">
        <v>31</v>
      </c>
      <c r="B42" s="51"/>
      <c r="C42" s="51"/>
    </row>
    <row r="43" spans="1:3" ht="15.75" x14ac:dyDescent="0.45">
      <c r="A43" s="5" t="s">
        <v>32</v>
      </c>
      <c r="B43" s="52"/>
      <c r="C43" s="49"/>
    </row>
    <row r="44" spans="1:3" ht="15.75" x14ac:dyDescent="0.45">
      <c r="A44" s="7"/>
      <c r="B44" s="52"/>
      <c r="C44" s="49"/>
    </row>
    <row r="45" spans="1:3" ht="15.75" customHeight="1" x14ac:dyDescent="0.45">
      <c r="A45" s="47" t="s">
        <v>33</v>
      </c>
      <c r="B45" s="51"/>
      <c r="C45" s="51"/>
    </row>
    <row r="46" spans="1:3" ht="15.75" customHeight="1" x14ac:dyDescent="0.45">
      <c r="A46" s="8" t="s">
        <v>34</v>
      </c>
      <c r="B46" s="53"/>
      <c r="C46" s="53"/>
    </row>
    <row r="47" spans="1:3" ht="15.75" customHeight="1" x14ac:dyDescent="0.45">
      <c r="A47" t="s">
        <v>35</v>
      </c>
      <c r="B47" s="53"/>
      <c r="C47" s="53"/>
    </row>
    <row r="48" spans="1:3" ht="15.75" customHeight="1" x14ac:dyDescent="0.45">
      <c r="A48" t="s">
        <v>36</v>
      </c>
      <c r="B48" s="53"/>
      <c r="C48" s="53"/>
    </row>
    <row r="49" spans="1:3" ht="15.75" customHeight="1" x14ac:dyDescent="0.45">
      <c r="A49" t="s">
        <v>37</v>
      </c>
      <c r="B49" s="53"/>
      <c r="C49" s="53"/>
    </row>
    <row r="50" spans="1:3" ht="15.75" customHeight="1" x14ac:dyDescent="0.45">
      <c r="A50" t="s">
        <v>38</v>
      </c>
      <c r="B50" s="53"/>
      <c r="C50" s="53"/>
    </row>
    <row r="51" spans="1:3" x14ac:dyDescent="0.45">
      <c r="A51" t="s">
        <v>39</v>
      </c>
      <c r="B51" s="49"/>
      <c r="C51" s="49"/>
    </row>
    <row r="52" spans="1:3" ht="15.75" customHeight="1" x14ac:dyDescent="0.45">
      <c r="A52" s="47" t="s">
        <v>40</v>
      </c>
      <c r="B52" s="51"/>
      <c r="C52" s="51"/>
    </row>
    <row r="53" spans="1:3" ht="15.75" customHeight="1" x14ac:dyDescent="0.45">
      <c r="A53" s="10" t="s">
        <v>41</v>
      </c>
      <c r="B53" s="9"/>
      <c r="C53" s="9"/>
    </row>
    <row r="54" spans="1:3" ht="15.75" customHeight="1" x14ac:dyDescent="0.45">
      <c r="A54" s="9"/>
      <c r="B54" s="9"/>
      <c r="C54" s="9"/>
    </row>
    <row r="55" spans="1:3" ht="15.75" x14ac:dyDescent="0.45">
      <c r="B55" s="6"/>
    </row>
    <row r="56" spans="1:3" ht="15.75" x14ac:dyDescent="0.45">
      <c r="B56" s="6"/>
    </row>
    <row r="58" spans="1:3" ht="15.75" x14ac:dyDescent="0.5">
      <c r="B58" s="4"/>
    </row>
    <row r="59" spans="1:3" ht="15.75" x14ac:dyDescent="0.45">
      <c r="B59" s="6"/>
    </row>
    <row r="60" spans="1:3" ht="15.75" x14ac:dyDescent="0.45">
      <c r="B60" s="6"/>
    </row>
    <row r="61" spans="1:3" ht="15.75" x14ac:dyDescent="0.45">
      <c r="B61" s="11"/>
    </row>
    <row r="62" spans="1:3" ht="15.75" x14ac:dyDescent="0.45">
      <c r="B62" s="11"/>
    </row>
    <row r="63" spans="1:3" ht="15.75" x14ac:dyDescent="0.45">
      <c r="B63" s="11"/>
    </row>
    <row r="64" spans="1:3" ht="15.75" x14ac:dyDescent="0.45">
      <c r="B64" s="11"/>
    </row>
    <row r="65" spans="2:2" ht="15.75" x14ac:dyDescent="0.45">
      <c r="B65" s="6"/>
    </row>
    <row r="66" spans="2:2" ht="15.75" x14ac:dyDescent="0.45">
      <c r="B66" s="6"/>
    </row>
    <row r="68" spans="2:2" ht="15.75" x14ac:dyDescent="0.5">
      <c r="B68" s="4"/>
    </row>
    <row r="69" spans="2:2" ht="15.75" x14ac:dyDescent="0.45">
      <c r="B69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9A1E-F535-4A52-97C4-0648AEB11C9E}">
  <sheetPr>
    <pageSetUpPr fitToPage="1"/>
  </sheetPr>
  <dimension ref="A1:P43"/>
  <sheetViews>
    <sheetView zoomScaleNormal="100" workbookViewId="0">
      <selection activeCell="A2" sqref="A2"/>
    </sheetView>
  </sheetViews>
  <sheetFormatPr defaultColWidth="8.796875" defaultRowHeight="15.75" x14ac:dyDescent="0.5"/>
  <cols>
    <col min="1" max="1" width="27" style="13" customWidth="1"/>
    <col min="2" max="2" width="32.59765625" style="13" customWidth="1"/>
    <col min="3" max="4" width="10.86328125" style="8" bestFit="1" customWidth="1"/>
    <col min="5" max="5" width="9.86328125" style="8" bestFit="1" customWidth="1"/>
    <col min="6" max="14" width="10.86328125" style="13" bestFit="1" customWidth="1"/>
    <col min="15" max="16384" width="8.796875" style="13"/>
  </cols>
  <sheetData>
    <row r="1" spans="1:16" ht="21.4" thickBot="1" x14ac:dyDescent="0.7">
      <c r="A1" s="12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6" ht="16.149999999999999" thickBot="1" x14ac:dyDescent="0.55000000000000004">
      <c r="C2" s="14" t="s">
        <v>43</v>
      </c>
      <c r="D2" s="14" t="s">
        <v>44</v>
      </c>
      <c r="E2" s="15" t="s">
        <v>45</v>
      </c>
      <c r="F2" s="16" t="s">
        <v>46</v>
      </c>
      <c r="G2" s="14" t="s">
        <v>47</v>
      </c>
      <c r="H2" s="14" t="s">
        <v>48</v>
      </c>
      <c r="I2" s="14" t="s">
        <v>49</v>
      </c>
      <c r="J2" s="14" t="s">
        <v>50</v>
      </c>
      <c r="K2" s="14" t="s">
        <v>51</v>
      </c>
      <c r="L2" s="14" t="s">
        <v>52</v>
      </c>
      <c r="M2" s="14" t="s">
        <v>53</v>
      </c>
      <c r="N2" s="14" t="s">
        <v>54</v>
      </c>
    </row>
    <row r="3" spans="1:16" s="8" customFormat="1" x14ac:dyDescent="0.5">
      <c r="A3" s="7"/>
      <c r="P3" s="13"/>
    </row>
    <row r="4" spans="1:16" s="8" customFormat="1" x14ac:dyDescent="0.5">
      <c r="B4" s="17" t="s">
        <v>55</v>
      </c>
      <c r="C4" s="18">
        <f>'[1]Income - Governmental'!B5</f>
        <v>289600</v>
      </c>
      <c r="D4" s="18">
        <f>'[1]Income - Governmental'!C5</f>
        <v>442998</v>
      </c>
      <c r="E4" s="18">
        <f>'[1]Income - Governmental'!D5</f>
        <v>442998</v>
      </c>
      <c r="F4" s="18">
        <f>'[1]Income - Governmental'!E5</f>
        <v>442998</v>
      </c>
      <c r="G4" s="18">
        <f>'[1]Income - Governmental'!F5</f>
        <v>442998</v>
      </c>
      <c r="H4" s="18">
        <f>'[1]Income - Governmental'!G5</f>
        <v>442998</v>
      </c>
      <c r="I4" s="18">
        <f>'[1]Income - Governmental'!H5</f>
        <v>442998</v>
      </c>
      <c r="J4" s="18">
        <f>'[1]Income - Governmental'!I5</f>
        <v>442998</v>
      </c>
      <c r="K4" s="18">
        <f>'[1]Income - Governmental'!J5</f>
        <v>442998</v>
      </c>
      <c r="L4" s="18">
        <f>'[1]Income - Governmental'!K5</f>
        <v>442998</v>
      </c>
      <c r="M4" s="18">
        <f>'[1]Income - Governmental'!L5</f>
        <v>442998</v>
      </c>
      <c r="N4" s="18">
        <f>'[1]Income - Governmental'!M5</f>
        <v>442998</v>
      </c>
      <c r="O4" s="13"/>
    </row>
    <row r="5" spans="1:16" s="8" customFormat="1" x14ac:dyDescent="0.5">
      <c r="B5" s="17"/>
      <c r="C5" s="19"/>
      <c r="D5" s="20"/>
      <c r="E5" s="21"/>
      <c r="F5" s="22"/>
      <c r="G5" s="23"/>
      <c r="H5" s="23"/>
      <c r="I5" s="23"/>
      <c r="J5" s="23"/>
      <c r="K5" s="23"/>
      <c r="L5" s="23"/>
      <c r="M5" s="23"/>
      <c r="N5" s="23"/>
      <c r="O5" s="13"/>
    </row>
    <row r="6" spans="1:16" s="8" customFormat="1" x14ac:dyDescent="0.5">
      <c r="B6" s="7" t="s">
        <v>8</v>
      </c>
      <c r="C6" s="24">
        <f>'[1]Income - Contributed'!B13</f>
        <v>15000</v>
      </c>
      <c r="D6" s="24">
        <f>'[1]Income - Contributed'!C13</f>
        <v>40000</v>
      </c>
      <c r="E6" s="24">
        <f>'[1]Income - Contributed'!D13</f>
        <v>40000</v>
      </c>
      <c r="F6" s="24">
        <f>'[1]Income - Contributed'!E13</f>
        <v>260000</v>
      </c>
      <c r="G6" s="24">
        <f>'[1]Income - Contributed'!F13</f>
        <v>260000</v>
      </c>
      <c r="H6" s="24">
        <f>'[1]Income - Contributed'!G13</f>
        <v>260000</v>
      </c>
      <c r="I6" s="24">
        <f>'[1]Income - Contributed'!H13</f>
        <v>260000</v>
      </c>
      <c r="J6" s="24">
        <f>'[1]Income - Contributed'!I13</f>
        <v>260000</v>
      </c>
      <c r="K6" s="24">
        <f>'[1]Income - Contributed'!J13</f>
        <v>260000</v>
      </c>
      <c r="L6" s="24">
        <f>'[1]Income - Contributed'!K13</f>
        <v>260000</v>
      </c>
      <c r="M6" s="24">
        <f>'[1]Income - Contributed'!L13</f>
        <v>260000</v>
      </c>
      <c r="N6" s="24">
        <f>'[1]Income - Contributed'!M13</f>
        <v>260000</v>
      </c>
      <c r="O6" s="13"/>
    </row>
    <row r="7" spans="1:16" s="8" customFormat="1" x14ac:dyDescent="0.5">
      <c r="C7" s="25"/>
      <c r="D7" s="23"/>
      <c r="E7" s="21"/>
      <c r="F7" s="22"/>
      <c r="G7" s="23"/>
      <c r="H7" s="23"/>
      <c r="I7" s="23"/>
      <c r="J7" s="23"/>
      <c r="K7" s="23"/>
      <c r="L7" s="23"/>
      <c r="M7" s="23"/>
      <c r="N7" s="23"/>
      <c r="O7" s="13"/>
    </row>
    <row r="8" spans="1:16" x14ac:dyDescent="0.5">
      <c r="A8" s="8"/>
      <c r="B8" s="7" t="s">
        <v>10</v>
      </c>
      <c r="C8" s="18">
        <f>'[1]Income - Sponsorships'!B12</f>
        <v>0</v>
      </c>
      <c r="D8" s="18">
        <f>'[1]Income - Sponsorships'!C12</f>
        <v>30000</v>
      </c>
      <c r="E8" s="18">
        <f>'[1]Income - Sponsorships'!D12</f>
        <v>30000</v>
      </c>
      <c r="F8" s="18">
        <f>'[1]Income - Sponsorships'!E12</f>
        <v>180000</v>
      </c>
      <c r="G8" s="18">
        <f>'[1]Income - Sponsorships'!F12</f>
        <v>180000</v>
      </c>
      <c r="H8" s="18">
        <f>'[1]Income - Sponsorships'!G12</f>
        <v>180000</v>
      </c>
      <c r="I8" s="18">
        <f>'[1]Income - Sponsorships'!H12</f>
        <v>180000</v>
      </c>
      <c r="J8" s="18">
        <f>'[1]Income - Sponsorships'!I12</f>
        <v>180000</v>
      </c>
      <c r="K8" s="18">
        <f>'[1]Income - Sponsorships'!J12</f>
        <v>180000</v>
      </c>
      <c r="L8" s="18">
        <f>'[1]Income - Sponsorships'!K12</f>
        <v>180000</v>
      </c>
      <c r="M8" s="18">
        <f>'[1]Income - Sponsorships'!L12</f>
        <v>180000</v>
      </c>
      <c r="N8" s="18">
        <f>'[1]Income - Sponsorships'!M12</f>
        <v>180000</v>
      </c>
    </row>
    <row r="9" spans="1:16" x14ac:dyDescent="0.5">
      <c r="A9" s="26"/>
      <c r="B9" s="26"/>
      <c r="C9" s="25"/>
      <c r="D9" s="20"/>
      <c r="E9" s="21"/>
      <c r="F9" s="22"/>
      <c r="G9" s="23"/>
      <c r="H9" s="23"/>
      <c r="I9" s="23"/>
      <c r="J9" s="23"/>
      <c r="K9" s="23"/>
      <c r="L9" s="23"/>
      <c r="M9" s="23"/>
      <c r="N9" s="23"/>
    </row>
    <row r="10" spans="1:16" x14ac:dyDescent="0.5">
      <c r="A10" s="26"/>
      <c r="B10" s="27" t="s">
        <v>12</v>
      </c>
      <c r="C10" s="18">
        <f>'[1]Income - Programs'!B13</f>
        <v>0</v>
      </c>
      <c r="D10" s="18">
        <f>'[1]Income - Programs'!C13</f>
        <v>150000</v>
      </c>
      <c r="E10" s="18">
        <f>'[1]Income - Programs'!D13</f>
        <v>270040</v>
      </c>
      <c r="F10" s="18">
        <f>'[1]Income - Programs'!E13</f>
        <v>1121650</v>
      </c>
      <c r="G10" s="18">
        <f>'[1]Income - Programs'!F13</f>
        <v>1124863</v>
      </c>
      <c r="H10" s="18">
        <f>'[1]Income - Programs'!G13</f>
        <v>1083140.26</v>
      </c>
      <c r="I10" s="18">
        <f>'[1]Income - Programs'!H13</f>
        <v>1058983.0652000001</v>
      </c>
      <c r="J10" s="18">
        <f>'[1]Income - Programs'!I13</f>
        <v>1062392.7265039999</v>
      </c>
      <c r="K10" s="18">
        <f>'[1]Income - Programs'!J13</f>
        <v>1058870.5810340801</v>
      </c>
      <c r="L10" s="18">
        <f>'[1]Income - Programs'!K13</f>
        <v>1062417.9926547618</v>
      </c>
      <c r="M10" s="18">
        <f>'[1]Income - Programs'!L13</f>
        <v>1066036.3525078569</v>
      </c>
      <c r="N10" s="18">
        <f>'[1]Income - Programs'!M13</f>
        <v>1069727.0795580139</v>
      </c>
    </row>
    <row r="11" spans="1:16" x14ac:dyDescent="0.5">
      <c r="A11" s="26"/>
      <c r="B11" s="27"/>
      <c r="C11" s="19"/>
      <c r="D11" s="18"/>
      <c r="E11" s="24"/>
      <c r="F11" s="22"/>
      <c r="G11" s="23"/>
      <c r="H11" s="23"/>
      <c r="I11" s="23"/>
      <c r="J11" s="23"/>
      <c r="K11" s="23"/>
      <c r="L11" s="23"/>
      <c r="M11" s="23"/>
      <c r="N11" s="23"/>
    </row>
    <row r="12" spans="1:16" x14ac:dyDescent="0.5">
      <c r="A12" s="26"/>
      <c r="B12" s="27" t="s">
        <v>21</v>
      </c>
      <c r="C12" s="18">
        <f>'[1]Income - Investment'!B5</f>
        <v>0</v>
      </c>
      <c r="D12" s="18">
        <f>'[1]Income - Investment'!C5</f>
        <v>0</v>
      </c>
      <c r="E12" s="18">
        <f>'[1]Income - Investment'!D5</f>
        <v>0</v>
      </c>
      <c r="F12" s="18">
        <f>'[1]Income - Investment'!E5</f>
        <v>112500</v>
      </c>
      <c r="G12" s="18">
        <f>'[1]Income - Investment'!F5</f>
        <v>139950</v>
      </c>
      <c r="H12" s="18">
        <f>'[1]Income - Investment'!G5</f>
        <v>167400</v>
      </c>
      <c r="I12" s="18">
        <f>'[1]Income - Investment'!H5</f>
        <v>194850</v>
      </c>
      <c r="J12" s="18">
        <f>'[1]Income - Investment'!I5</f>
        <v>222300</v>
      </c>
      <c r="K12" s="18">
        <f>'[1]Income - Investment'!J5</f>
        <v>249750</v>
      </c>
      <c r="L12" s="18">
        <f>'[1]Income - Investment'!K5</f>
        <v>254700</v>
      </c>
      <c r="M12" s="18">
        <f>'[1]Income - Investment'!L5</f>
        <v>259650</v>
      </c>
      <c r="N12" s="18">
        <f>'[1]Income - Investment'!M5</f>
        <v>264600</v>
      </c>
    </row>
    <row r="13" spans="1:16" x14ac:dyDescent="0.5">
      <c r="A13" s="26"/>
      <c r="B13" s="27"/>
      <c r="C13" s="19"/>
      <c r="D13" s="20"/>
      <c r="E13" s="21"/>
      <c r="F13" s="22"/>
      <c r="G13" s="23"/>
      <c r="H13" s="23"/>
      <c r="I13" s="23"/>
      <c r="J13" s="23"/>
      <c r="K13" s="23"/>
      <c r="L13" s="23"/>
      <c r="M13" s="23"/>
      <c r="N13" s="23"/>
    </row>
    <row r="14" spans="1:16" s="8" customFormat="1" x14ac:dyDescent="0.5">
      <c r="A14" s="7" t="s">
        <v>56</v>
      </c>
      <c r="C14" s="24">
        <f t="shared" ref="C14:N14" si="0">SUM(C4,C6,C8,C10,C12)</f>
        <v>304600</v>
      </c>
      <c r="D14" s="24">
        <f t="shared" si="0"/>
        <v>662998</v>
      </c>
      <c r="E14" s="24">
        <f t="shared" si="0"/>
        <v>783038</v>
      </c>
      <c r="F14" s="24">
        <f t="shared" si="0"/>
        <v>2117148</v>
      </c>
      <c r="G14" s="24">
        <f t="shared" si="0"/>
        <v>2147811</v>
      </c>
      <c r="H14" s="24">
        <f t="shared" si="0"/>
        <v>2133538.2599999998</v>
      </c>
      <c r="I14" s="24">
        <f t="shared" si="0"/>
        <v>2136831.0652000001</v>
      </c>
      <c r="J14" s="24">
        <f t="shared" si="0"/>
        <v>2167690.7265039999</v>
      </c>
      <c r="K14" s="24">
        <f t="shared" si="0"/>
        <v>2191618.5810340801</v>
      </c>
      <c r="L14" s="24">
        <f t="shared" si="0"/>
        <v>2200115.9926547618</v>
      </c>
      <c r="M14" s="24">
        <f t="shared" si="0"/>
        <v>2208684.3525078567</v>
      </c>
      <c r="N14" s="24">
        <f t="shared" si="0"/>
        <v>2217325.0795580139</v>
      </c>
      <c r="O14" s="13"/>
    </row>
    <row r="15" spans="1:16" s="8" customFormat="1" ht="14.25" x14ac:dyDescent="0.45">
      <c r="A15" s="28"/>
      <c r="B15" s="28"/>
      <c r="C15" s="29"/>
      <c r="D15" s="30"/>
      <c r="E15" s="31"/>
      <c r="F15" s="31"/>
      <c r="G15" s="30"/>
      <c r="H15" s="30"/>
      <c r="I15" s="30"/>
      <c r="J15" s="30"/>
      <c r="K15" s="30"/>
      <c r="L15" s="30"/>
      <c r="M15" s="30"/>
      <c r="N15" s="30"/>
    </row>
    <row r="16" spans="1:16" s="8" customFormat="1" ht="14.25" x14ac:dyDescent="0.45">
      <c r="A16" s="7"/>
      <c r="B16" s="7" t="s">
        <v>57</v>
      </c>
      <c r="C16" s="24">
        <f>'[1]Expense - Labor'!B26</f>
        <v>230453</v>
      </c>
      <c r="D16" s="24">
        <f>'[1]Expense - Labor'!C26</f>
        <v>453370.5</v>
      </c>
      <c r="E16" s="24">
        <f>'[1]Expense - Labor'!D26</f>
        <v>671108</v>
      </c>
      <c r="F16" s="24">
        <f>'[1]Expense - Labor'!E26</f>
        <v>882697.5</v>
      </c>
      <c r="G16" s="24">
        <f>'[1]Expense - Labor'!F26</f>
        <v>894412.05</v>
      </c>
      <c r="H16" s="24">
        <f>'[1]Expense - Labor'!G26</f>
        <v>906360.89099999995</v>
      </c>
      <c r="I16" s="24">
        <f>'[1]Expense - Labor'!H26</f>
        <v>918548.70881999994</v>
      </c>
      <c r="J16" s="24">
        <f>'[1]Expense - Labor'!I26</f>
        <v>930980.28299639991</v>
      </c>
      <c r="K16" s="24">
        <f>'[1]Expense - Labor'!J26</f>
        <v>943660.48865632806</v>
      </c>
      <c r="L16" s="24">
        <f>'[1]Expense - Labor'!K26</f>
        <v>956594.29842945456</v>
      </c>
      <c r="M16" s="24">
        <f>'[1]Expense - Labor'!L26</f>
        <v>969786.78439804364</v>
      </c>
      <c r="N16" s="24">
        <f>'[1]Expense - Labor'!M26</f>
        <v>983243.12008600461</v>
      </c>
    </row>
    <row r="17" spans="1:14" s="8" customFormat="1" ht="14.25" x14ac:dyDescent="0.45">
      <c r="C17" s="25"/>
      <c r="D17" s="22"/>
      <c r="E17" s="21"/>
      <c r="F17" s="22"/>
      <c r="G17" s="23"/>
      <c r="H17" s="23"/>
      <c r="I17" s="23"/>
      <c r="J17" s="23"/>
      <c r="K17" s="23"/>
      <c r="L17" s="23"/>
      <c r="M17" s="23"/>
      <c r="N17" s="23"/>
    </row>
    <row r="18" spans="1:14" s="8" customFormat="1" ht="14.25" x14ac:dyDescent="0.45">
      <c r="B18" s="7" t="s">
        <v>58</v>
      </c>
      <c r="C18" s="24">
        <f>'[1]Expense - Administrative'!B14</f>
        <v>57490</v>
      </c>
      <c r="D18" s="24">
        <f>'[1]Expense - Administrative'!C14</f>
        <v>81590</v>
      </c>
      <c r="E18" s="24">
        <f>'[1]Expense - Administrative'!D14</f>
        <v>98000</v>
      </c>
      <c r="F18" s="24">
        <f>'[1]Expense - Administrative'!E14</f>
        <v>194685</v>
      </c>
      <c r="G18" s="24">
        <f>'[1]Expense - Administrative'!F14</f>
        <v>208128.3</v>
      </c>
      <c r="H18" s="24">
        <f>'[1]Expense - Administrative'!G14</f>
        <v>188645.524</v>
      </c>
      <c r="I18" s="24">
        <f>'[1]Expense - Administrative'!H14</f>
        <v>112400.63971999999</v>
      </c>
      <c r="J18" s="24">
        <f>'[1]Expense - Administrative'!I14</f>
        <v>114182.6589116</v>
      </c>
      <c r="K18" s="24">
        <f>'[1]Expense - Administrative'!J14</f>
        <v>116018.138678948</v>
      </c>
      <c r="L18" s="24">
        <f>'[1]Expense - Administrative'!K14</f>
        <v>117908.68283931643</v>
      </c>
      <c r="M18" s="24">
        <f>'[1]Expense - Administrative'!L14</f>
        <v>119855.94332449594</v>
      </c>
      <c r="N18" s="24">
        <f>'[1]Expense - Administrative'!M14</f>
        <v>121861.62162423081</v>
      </c>
    </row>
    <row r="19" spans="1:14" s="7" customFormat="1" ht="14.25" x14ac:dyDescent="0.45">
      <c r="A19" s="8"/>
      <c r="C19" s="19"/>
      <c r="D19" s="32"/>
      <c r="E19" s="24"/>
      <c r="F19" s="33"/>
      <c r="G19" s="32"/>
      <c r="H19" s="32"/>
      <c r="I19" s="32"/>
      <c r="J19" s="32"/>
      <c r="K19" s="32"/>
      <c r="L19" s="32"/>
      <c r="M19" s="32"/>
      <c r="N19" s="32"/>
    </row>
    <row r="20" spans="1:14" s="7" customFormat="1" ht="14.25" x14ac:dyDescent="0.45">
      <c r="B20" s="7" t="s">
        <v>59</v>
      </c>
      <c r="C20" s="24">
        <f>'[1]Expense - Marketing'!B7</f>
        <v>37350</v>
      </c>
      <c r="D20" s="24">
        <f>'[1]Expense - Marketing'!C7</f>
        <v>65000</v>
      </c>
      <c r="E20" s="24">
        <f>'[1]Expense - Marketing'!D7</f>
        <v>78000</v>
      </c>
      <c r="F20" s="24">
        <f>'[1]Expense - Marketing'!E7</f>
        <v>120000</v>
      </c>
      <c r="G20" s="24">
        <f>'[1]Expense - Marketing'!F7</f>
        <v>120000</v>
      </c>
      <c r="H20" s="24">
        <f>'[1]Expense - Marketing'!G7</f>
        <v>120000</v>
      </c>
      <c r="I20" s="24">
        <f>'[1]Expense - Marketing'!H7</f>
        <v>120000</v>
      </c>
      <c r="J20" s="24">
        <f>'[1]Expense - Marketing'!I7</f>
        <v>120000</v>
      </c>
      <c r="K20" s="24">
        <f>'[1]Expense - Marketing'!J7</f>
        <v>120000</v>
      </c>
      <c r="L20" s="24">
        <f>'[1]Expense - Marketing'!K7</f>
        <v>120000</v>
      </c>
      <c r="M20" s="24">
        <f>'[1]Expense - Marketing'!L7</f>
        <v>120000</v>
      </c>
      <c r="N20" s="24">
        <f>'[1]Expense - Marketing'!M7</f>
        <v>120000</v>
      </c>
    </row>
    <row r="21" spans="1:14" s="7" customFormat="1" ht="14.25" x14ac:dyDescent="0.45">
      <c r="C21" s="19"/>
      <c r="D21" s="18"/>
      <c r="E21" s="24"/>
      <c r="F21" s="33"/>
      <c r="G21" s="32"/>
      <c r="H21" s="32"/>
      <c r="I21" s="32"/>
      <c r="J21" s="32"/>
      <c r="K21" s="32"/>
      <c r="L21" s="32"/>
      <c r="M21" s="32"/>
      <c r="N21" s="32"/>
    </row>
    <row r="22" spans="1:14" s="7" customFormat="1" ht="14.25" x14ac:dyDescent="0.45">
      <c r="B22" s="7" t="s">
        <v>60</v>
      </c>
      <c r="C22" s="24">
        <f>'[1]Expense - Programs'!B10</f>
        <v>0</v>
      </c>
      <c r="D22" s="24">
        <f>'[1]Expense - Programs'!C10</f>
        <v>29500</v>
      </c>
      <c r="E22" s="24">
        <f>'[1]Expense - Programs'!D10</f>
        <v>114500</v>
      </c>
      <c r="F22" s="24">
        <f>'[1]Expense - Programs'!E10</f>
        <v>582500</v>
      </c>
      <c r="G22" s="24">
        <f>'[1]Expense - Programs'!F10</f>
        <v>582500</v>
      </c>
      <c r="H22" s="24">
        <f>'[1]Expense - Programs'!G10</f>
        <v>582500</v>
      </c>
      <c r="I22" s="24">
        <f>'[1]Expense - Programs'!H10</f>
        <v>582500</v>
      </c>
      <c r="J22" s="24">
        <f>'[1]Expense - Programs'!I10</f>
        <v>582500</v>
      </c>
      <c r="K22" s="24">
        <f>'[1]Expense - Programs'!J10</f>
        <v>582500</v>
      </c>
      <c r="L22" s="24">
        <f>'[1]Expense - Programs'!K10</f>
        <v>582500</v>
      </c>
      <c r="M22" s="24">
        <f>'[1]Expense - Programs'!L10</f>
        <v>582500</v>
      </c>
      <c r="N22" s="24">
        <f>'[1]Expense - Programs'!M10</f>
        <v>582500</v>
      </c>
    </row>
    <row r="23" spans="1:14" s="7" customFormat="1" ht="14.25" x14ac:dyDescent="0.45">
      <c r="C23" s="19"/>
      <c r="D23" s="24"/>
      <c r="E23" s="32"/>
      <c r="F23" s="33"/>
      <c r="G23" s="32"/>
      <c r="H23" s="32"/>
      <c r="I23" s="32"/>
      <c r="J23" s="32"/>
      <c r="K23" s="32"/>
      <c r="L23" s="32"/>
      <c r="M23" s="32"/>
      <c r="N23" s="32"/>
    </row>
    <row r="24" spans="1:14" s="7" customFormat="1" ht="14.25" x14ac:dyDescent="0.45">
      <c r="B24" s="7" t="s">
        <v>61</v>
      </c>
      <c r="C24" s="24">
        <f>'[1]Expense - Facility'!B12</f>
        <v>0</v>
      </c>
      <c r="D24" s="24">
        <f>'[1]Expense - Facility'!C12</f>
        <v>86110</v>
      </c>
      <c r="E24" s="24">
        <f>'[1]Expense - Facility'!D12</f>
        <v>87610</v>
      </c>
      <c r="F24" s="24">
        <f>'[1]Expense - Facility'!E12</f>
        <v>230000</v>
      </c>
      <c r="G24" s="24">
        <f>'[1]Expense - Facility'!F12</f>
        <v>232400</v>
      </c>
      <c r="H24" s="24">
        <f>'[1]Expense - Facility'!G12</f>
        <v>234848</v>
      </c>
      <c r="I24" s="24">
        <f>'[1]Expense - Facility'!H12</f>
        <v>237344.96000000002</v>
      </c>
      <c r="J24" s="24">
        <f>'[1]Expense - Facility'!I12</f>
        <v>239891.85920000001</v>
      </c>
      <c r="K24" s="24">
        <f>'[1]Expense - Facility'!J12</f>
        <v>242489.69638400001</v>
      </c>
      <c r="L24" s="24">
        <f>'[1]Expense - Facility'!K12</f>
        <v>245139.49031168001</v>
      </c>
      <c r="M24" s="24">
        <f>'[1]Expense - Facility'!L12</f>
        <v>247842.28011791361</v>
      </c>
      <c r="N24" s="24">
        <f>'[1]Expense - Facility'!M12</f>
        <v>250599.1257202719</v>
      </c>
    </row>
    <row r="25" spans="1:14" s="8" customFormat="1" ht="14.25" x14ac:dyDescent="0.45">
      <c r="C25" s="25"/>
      <c r="D25" s="21"/>
      <c r="E25" s="21"/>
      <c r="F25" s="22"/>
      <c r="G25" s="22"/>
      <c r="H25" s="23"/>
      <c r="I25" s="23"/>
      <c r="J25" s="23"/>
      <c r="K25" s="23"/>
      <c r="L25" s="23"/>
      <c r="M25" s="23"/>
      <c r="N25" s="23"/>
    </row>
    <row r="26" spans="1:14" s="8" customFormat="1" ht="14.25" x14ac:dyDescent="0.45">
      <c r="B26" s="7" t="s">
        <v>62</v>
      </c>
      <c r="C26" s="18">
        <f>'[1]Expense - Membership Dues'!B13</f>
        <v>2020</v>
      </c>
      <c r="D26" s="18">
        <f>'[1]Expense - Membership Dues'!C13</f>
        <v>2020</v>
      </c>
      <c r="E26" s="18">
        <f>'[1]Expense - Membership Dues'!D13</f>
        <v>2915</v>
      </c>
      <c r="F26" s="18">
        <f>'[1]Expense - Membership Dues'!E13</f>
        <v>2915</v>
      </c>
      <c r="G26" s="18">
        <f>'[1]Expense - Membership Dues'!F13</f>
        <v>2915</v>
      </c>
      <c r="H26" s="18">
        <f>'[1]Expense - Membership Dues'!G13</f>
        <v>2915</v>
      </c>
      <c r="I26" s="18">
        <f>'[1]Expense - Membership Dues'!H13</f>
        <v>2915</v>
      </c>
      <c r="J26" s="18">
        <f>'[1]Expense - Membership Dues'!I13</f>
        <v>2915</v>
      </c>
      <c r="K26" s="18">
        <f>'[1]Expense - Membership Dues'!J13</f>
        <v>2915</v>
      </c>
      <c r="L26" s="18">
        <f>'[1]Expense - Membership Dues'!K13</f>
        <v>2915</v>
      </c>
      <c r="M26" s="18">
        <f>'[1]Expense - Membership Dues'!L13</f>
        <v>2915</v>
      </c>
      <c r="N26" s="18">
        <f>'[1]Expense - Membership Dues'!M13</f>
        <v>2915</v>
      </c>
    </row>
    <row r="27" spans="1:14" s="8" customFormat="1" ht="14.25" x14ac:dyDescent="0.45">
      <c r="C27" s="25"/>
      <c r="D27" s="20"/>
      <c r="E27" s="24"/>
      <c r="F27" s="22"/>
      <c r="G27" s="22"/>
      <c r="H27" s="23"/>
      <c r="I27" s="23"/>
      <c r="J27" s="23"/>
      <c r="K27" s="23"/>
      <c r="L27" s="23"/>
      <c r="M27" s="23"/>
      <c r="N27" s="23"/>
    </row>
    <row r="28" spans="1:14" s="8" customFormat="1" ht="14.25" x14ac:dyDescent="0.45">
      <c r="B28" s="7" t="s">
        <v>63</v>
      </c>
      <c r="C28" s="18">
        <f>'[1]Expense - Development'!B6</f>
        <v>0</v>
      </c>
      <c r="D28" s="18">
        <f>'[1]Expense - Development'!C6</f>
        <v>7000</v>
      </c>
      <c r="E28" s="18">
        <f>'[1]Expense - Development'!D6</f>
        <v>7000</v>
      </c>
      <c r="F28" s="18">
        <f>'[1]Expense - Development'!E6</f>
        <v>75300</v>
      </c>
      <c r="G28" s="18">
        <f>'[1]Expense - Development'!F6</f>
        <v>75300</v>
      </c>
      <c r="H28" s="18">
        <f>'[1]Expense - Development'!G6</f>
        <v>75300</v>
      </c>
      <c r="I28" s="18">
        <f>'[1]Expense - Development'!H6</f>
        <v>75300</v>
      </c>
      <c r="J28" s="18">
        <f>'[1]Expense - Development'!I6</f>
        <v>75300</v>
      </c>
      <c r="K28" s="18">
        <f>'[1]Expense - Development'!J6</f>
        <v>75300</v>
      </c>
      <c r="L28" s="18">
        <f>'[1]Expense - Development'!K6</f>
        <v>75300</v>
      </c>
      <c r="M28" s="18">
        <f>'[1]Expense - Development'!L6</f>
        <v>75300</v>
      </c>
      <c r="N28" s="18">
        <f>'[1]Expense - Development'!M6</f>
        <v>75300</v>
      </c>
    </row>
    <row r="29" spans="1:14" s="8" customFormat="1" ht="14.25" x14ac:dyDescent="0.45">
      <c r="A29" s="7"/>
      <c r="C29" s="25"/>
      <c r="D29" s="21"/>
      <c r="E29" s="21"/>
      <c r="F29" s="22"/>
      <c r="G29" s="22"/>
      <c r="H29" s="23"/>
      <c r="I29" s="23"/>
      <c r="J29" s="23"/>
      <c r="K29" s="23"/>
      <c r="L29" s="23"/>
      <c r="M29" s="23"/>
      <c r="N29" s="23"/>
    </row>
    <row r="30" spans="1:14" s="8" customFormat="1" ht="14.25" x14ac:dyDescent="0.45">
      <c r="B30" s="7" t="s">
        <v>64</v>
      </c>
      <c r="C30" s="24">
        <f>SUM('[1]Expense - Board'!B4:B5)</f>
        <v>9000</v>
      </c>
      <c r="D30" s="24">
        <f>SUM('[1]Expense - Board'!C4:C5)</f>
        <v>9000</v>
      </c>
      <c r="E30" s="24">
        <f>SUM('[1]Expense - Board'!D4:D5)</f>
        <v>9000</v>
      </c>
      <c r="F30" s="24">
        <f>SUM('[1]Expense - Board'!E4:E5)</f>
        <v>9000</v>
      </c>
      <c r="G30" s="24">
        <f>SUM('[1]Expense - Board'!F4:F5)</f>
        <v>9000</v>
      </c>
      <c r="H30" s="24">
        <f>SUM('[1]Expense - Board'!G4:G5)</f>
        <v>9000</v>
      </c>
      <c r="I30" s="24">
        <f>SUM('[1]Expense - Board'!H4:H5)</f>
        <v>9000</v>
      </c>
      <c r="J30" s="24">
        <f>SUM('[1]Expense - Board'!I4:I5)</f>
        <v>9000</v>
      </c>
      <c r="K30" s="24">
        <f>SUM('[1]Expense - Board'!J4:J5)</f>
        <v>9000</v>
      </c>
      <c r="L30" s="24">
        <f>SUM('[1]Expense - Board'!K4:K5)</f>
        <v>9000</v>
      </c>
      <c r="M30" s="24">
        <f>SUM('[1]Expense - Board'!L4:L5)</f>
        <v>9000</v>
      </c>
      <c r="N30" s="24">
        <f>SUM('[1]Expense - Board'!M4:M5)</f>
        <v>9000</v>
      </c>
    </row>
    <row r="31" spans="1:14" s="8" customFormat="1" ht="14.25" x14ac:dyDescent="0.45">
      <c r="B31" s="7"/>
      <c r="C31" s="19"/>
      <c r="D31" s="20"/>
      <c r="E31" s="24"/>
      <c r="F31" s="22"/>
      <c r="G31" s="23"/>
      <c r="H31" s="23"/>
      <c r="I31" s="23"/>
      <c r="J31" s="23"/>
      <c r="K31" s="23"/>
      <c r="L31" s="23"/>
      <c r="M31" s="23"/>
      <c r="N31" s="23"/>
    </row>
    <row r="32" spans="1:14" s="8" customFormat="1" ht="14.25" x14ac:dyDescent="0.45">
      <c r="A32" s="7" t="s">
        <v>65</v>
      </c>
      <c r="C32" s="24">
        <f>SUM(C16,C18,C20,C22,C24,C26,C28,C30)</f>
        <v>336313</v>
      </c>
      <c r="D32" s="24">
        <f>SUM(D16,D18,D20,D22,D24,D26,D28,D30)</f>
        <v>733590.5</v>
      </c>
      <c r="E32" s="24">
        <f>SUM(E16,E18,E20,E22,E24,E26,E28,E30)</f>
        <v>1068133</v>
      </c>
      <c r="F32" s="24">
        <f>SUM(F16,F18,F20,F22,F24,F26,F28,F30)</f>
        <v>2097097.5</v>
      </c>
      <c r="G32" s="24">
        <f>SUM(G16,G18,G20,G22,G24,G26,G28,G30)</f>
        <v>2124655.35</v>
      </c>
      <c r="H32" s="24">
        <f>SUM(H16,H18,H20,H22,H24,H26,H28,H30)</f>
        <v>2119569.415</v>
      </c>
      <c r="I32" s="24">
        <f>SUM(I16,I18,I20,I22,I24,I26,I28,I30)</f>
        <v>2058009.3085399999</v>
      </c>
      <c r="J32" s="24">
        <f>SUM(J16,J18,J20,J22,J24,J26,J28,J30)</f>
        <v>2074769.8011080001</v>
      </c>
      <c r="K32" s="24">
        <f>SUM(K16,K18,K20,K22,K24,K26,K28,K30)</f>
        <v>2091883.3237192761</v>
      </c>
      <c r="L32" s="24">
        <f>SUM(L16,L18,L20,L22,L24,L26,L28,L30)</f>
        <v>2109357.4715804509</v>
      </c>
      <c r="M32" s="24">
        <f>SUM(M16,M18,M20,M22,M24,M26,M28,M30)</f>
        <v>2127200.0078404532</v>
      </c>
      <c r="N32" s="24">
        <f>SUM(N16,N18,N20,N22,N24,N26,N28,N30)</f>
        <v>2145418.8674305072</v>
      </c>
    </row>
    <row r="33" spans="1:14" s="8" customFormat="1" ht="14.25" x14ac:dyDescent="0.45">
      <c r="A33" s="7"/>
      <c r="C33" s="25"/>
      <c r="D33" s="23"/>
      <c r="E33" s="24"/>
      <c r="F33" s="22"/>
      <c r="G33" s="23"/>
      <c r="H33" s="23"/>
      <c r="I33" s="23"/>
      <c r="J33" s="23"/>
      <c r="K33" s="23"/>
      <c r="L33" s="23"/>
      <c r="M33" s="23"/>
      <c r="N33" s="23"/>
    </row>
    <row r="34" spans="1:14" s="8" customFormat="1" ht="14.25" x14ac:dyDescent="0.45">
      <c r="A34" s="7" t="s">
        <v>66</v>
      </c>
      <c r="C34" s="20">
        <v>38000</v>
      </c>
      <c r="D34" s="34">
        <f>SUM(D40:D42)</f>
        <v>74000</v>
      </c>
      <c r="E34" s="34">
        <f t="shared" ref="E34:N34" si="1">SUM(E40:E42)</f>
        <v>0</v>
      </c>
      <c r="F34" s="34">
        <f t="shared" si="1"/>
        <v>0</v>
      </c>
      <c r="G34" s="34">
        <f t="shared" si="1"/>
        <v>0</v>
      </c>
      <c r="H34" s="34">
        <f t="shared" si="1"/>
        <v>0</v>
      </c>
      <c r="I34" s="34">
        <f t="shared" si="1"/>
        <v>0</v>
      </c>
      <c r="J34" s="34">
        <f t="shared" si="1"/>
        <v>0</v>
      </c>
      <c r="K34" s="34">
        <f t="shared" si="1"/>
        <v>0</v>
      </c>
      <c r="L34" s="34">
        <f t="shared" si="1"/>
        <v>0</v>
      </c>
      <c r="M34" s="34">
        <f t="shared" si="1"/>
        <v>0</v>
      </c>
      <c r="N34" s="34">
        <f t="shared" si="1"/>
        <v>0</v>
      </c>
    </row>
    <row r="35" spans="1:14" s="8" customFormat="1" ht="14.25" x14ac:dyDescent="0.45">
      <c r="A35" s="7" t="s">
        <v>67</v>
      </c>
      <c r="C35" s="20"/>
      <c r="D35" s="34"/>
      <c r="E35" s="34">
        <v>290000</v>
      </c>
      <c r="F35" s="34"/>
      <c r="G35" s="34"/>
      <c r="H35" s="34"/>
      <c r="I35" s="34"/>
      <c r="J35" s="34"/>
      <c r="K35" s="34"/>
      <c r="L35" s="34"/>
      <c r="M35" s="34"/>
      <c r="N35" s="34"/>
    </row>
    <row r="36" spans="1:14" s="8" customFormat="1" ht="14.25" x14ac:dyDescent="0.45">
      <c r="C36" s="35"/>
      <c r="D36" s="35"/>
      <c r="E36" s="36"/>
      <c r="F36" s="37"/>
      <c r="G36" s="38"/>
      <c r="H36" s="38"/>
      <c r="I36" s="38"/>
      <c r="J36" s="38"/>
      <c r="K36" s="38"/>
      <c r="L36" s="38"/>
      <c r="M36" s="38"/>
      <c r="N36" s="38"/>
    </row>
    <row r="37" spans="1:14" s="8" customFormat="1" ht="14.25" x14ac:dyDescent="0.45">
      <c r="A37" s="7" t="s">
        <v>68</v>
      </c>
      <c r="C37" s="39">
        <f>C14-C32+C34</f>
        <v>6287</v>
      </c>
      <c r="D37" s="39">
        <f>D14-D32+D34</f>
        <v>3407.5</v>
      </c>
      <c r="E37" s="39">
        <f>E14-E32+E34+E35</f>
        <v>4905</v>
      </c>
      <c r="F37" s="39">
        <f>F14-F32+F34</f>
        <v>20050.5</v>
      </c>
      <c r="G37" s="39">
        <f>G14-G32+G34</f>
        <v>23155.649999999907</v>
      </c>
      <c r="H37" s="39">
        <f>H14-H32+H34</f>
        <v>13968.844999999739</v>
      </c>
      <c r="I37" s="39">
        <f>I14-I32+I34</f>
        <v>78821.756660000188</v>
      </c>
      <c r="J37" s="39">
        <f>J14-J32+J34</f>
        <v>92920.925395999802</v>
      </c>
      <c r="K37" s="39">
        <f>K14-K32+K34</f>
        <v>99735.25731480401</v>
      </c>
      <c r="L37" s="39">
        <f>L14-L32+L34</f>
        <v>90758.521074310876</v>
      </c>
      <c r="M37" s="39">
        <f>M14-M32+M34</f>
        <v>81484.344667403493</v>
      </c>
      <c r="N37" s="39">
        <f>N14-N32+N34</f>
        <v>71906.212127506733</v>
      </c>
    </row>
    <row r="38" spans="1:14" s="8" customFormat="1" ht="14.25" x14ac:dyDescent="0.45">
      <c r="A38" s="7"/>
      <c r="C38" s="35"/>
      <c r="D38" s="35"/>
      <c r="E38" s="39"/>
      <c r="F38" s="37"/>
      <c r="G38" s="38"/>
      <c r="H38" s="38"/>
      <c r="I38" s="38"/>
      <c r="J38" s="38"/>
      <c r="K38" s="38"/>
      <c r="L38" s="38"/>
      <c r="M38" s="38"/>
      <c r="N38" s="38"/>
    </row>
    <row r="39" spans="1:14" x14ac:dyDescent="0.5">
      <c r="B39" s="13" t="s">
        <v>69</v>
      </c>
      <c r="C39" s="35"/>
      <c r="D39" s="35"/>
      <c r="E39" s="35"/>
      <c r="F39" s="40"/>
      <c r="G39" s="40"/>
      <c r="H39" s="40"/>
      <c r="I39" s="40"/>
      <c r="J39" s="40"/>
      <c r="K39" s="40"/>
      <c r="L39" s="40"/>
      <c r="M39" s="40"/>
      <c r="N39" s="40"/>
    </row>
    <row r="40" spans="1:14" x14ac:dyDescent="0.5">
      <c r="B40" s="13" t="s">
        <v>70</v>
      </c>
      <c r="C40" s="35"/>
      <c r="D40" s="35">
        <v>34000</v>
      </c>
      <c r="E40" s="35"/>
      <c r="F40" s="40"/>
      <c r="G40" s="40"/>
      <c r="H40" s="40"/>
      <c r="I40" s="40"/>
      <c r="J40" s="40"/>
      <c r="K40" s="40"/>
      <c r="L40" s="40"/>
      <c r="M40" s="40"/>
      <c r="N40" s="40"/>
    </row>
    <row r="41" spans="1:14" x14ac:dyDescent="0.5">
      <c r="B41" s="13" t="s">
        <v>71</v>
      </c>
      <c r="C41" s="35"/>
      <c r="D41" s="35">
        <v>20000</v>
      </c>
      <c r="E41" s="35"/>
      <c r="F41" s="40"/>
      <c r="G41" s="40"/>
      <c r="H41" s="40"/>
      <c r="I41" s="40"/>
      <c r="J41" s="40"/>
      <c r="K41" s="40"/>
      <c r="L41" s="40"/>
      <c r="M41" s="40"/>
      <c r="N41" s="40"/>
    </row>
    <row r="42" spans="1:14" x14ac:dyDescent="0.5">
      <c r="B42" s="13" t="s">
        <v>72</v>
      </c>
      <c r="C42" s="35">
        <v>38000</v>
      </c>
      <c r="D42" s="35">
        <v>20000</v>
      </c>
      <c r="E42" s="35"/>
      <c r="F42" s="40"/>
      <c r="G42" s="40"/>
      <c r="H42" s="40"/>
      <c r="I42" s="40"/>
      <c r="J42" s="40"/>
      <c r="K42" s="40"/>
      <c r="L42" s="40"/>
      <c r="M42" s="40"/>
      <c r="N42" s="40"/>
    </row>
    <row r="43" spans="1:14" x14ac:dyDescent="0.5">
      <c r="E43" s="41"/>
    </row>
  </sheetData>
  <mergeCells count="1">
    <mergeCell ref="A1:N1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Capital Construction Pro-Forma</vt:lpstr>
      <vt:lpstr>Operating Assumptions</vt:lpstr>
      <vt:lpstr>Operating Pro-Forma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jdion</dc:creator>
  <cp:lastModifiedBy>jdion</cp:lastModifiedBy>
  <dcterms:created xsi:type="dcterms:W3CDTF">2021-03-07T14:31:35Z</dcterms:created>
  <dcterms:modified xsi:type="dcterms:W3CDTF">2021-03-07T14:55:09Z</dcterms:modified>
</cp:coreProperties>
</file>