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Shared\Board\Board of Directors Meetings\Meeting Packets\2021.09\"/>
    </mc:Choice>
  </mc:AlternateContent>
  <xr:revisionPtr revIDLastSave="0" documentId="8_{093BD202-1D61-44F4-A17F-F19D34FBC09D}" xr6:coauthVersionLast="47" xr6:coauthVersionMax="47" xr10:uidLastSave="{00000000-0000-0000-0000-000000000000}"/>
  <bookViews>
    <workbookView xWindow="-28920" yWindow="20775" windowWidth="29040" windowHeight="15840" xr2:uid="{93E91108-124C-4A76-B8EA-9C5D7BA05802}"/>
  </bookViews>
  <sheets>
    <sheet name="Construction BvA Summary" sheetId="1" r:id="rId1"/>
  </sheets>
  <externalReferences>
    <externalReference r:id="rId2"/>
  </externalReferences>
  <definedNames>
    <definedName name="_xlnm.Print_Area" localSheetId="0">'Construction BvA Summary'!$A$2:$F$44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4" i="1" l="1"/>
  <c r="D24" i="1"/>
  <c r="D22" i="1"/>
  <c r="F22" i="1" s="1"/>
  <c r="F20" i="1"/>
  <c r="E20" i="1"/>
  <c r="D20" i="1"/>
  <c r="C20" i="1"/>
  <c r="B20" i="1"/>
  <c r="B18" i="1"/>
  <c r="D16" i="1"/>
  <c r="E15" i="1"/>
  <c r="E12" i="1" s="1"/>
  <c r="F12" i="1" s="1"/>
  <c r="D15" i="1"/>
  <c r="C15" i="1" s="1"/>
  <c r="C12" i="1" s="1"/>
  <c r="C14" i="1"/>
  <c r="B14" i="1"/>
  <c r="D13" i="1"/>
  <c r="D12" i="1"/>
  <c r="B12" i="1"/>
  <c r="C10" i="1"/>
  <c r="D10" i="1" s="1"/>
  <c r="F10" i="1" s="1"/>
  <c r="E8" i="1"/>
  <c r="D8" i="1"/>
  <c r="C8" i="1"/>
  <c r="C6" i="1" s="1"/>
  <c r="B8" i="1"/>
  <c r="E7" i="1"/>
  <c r="D7" i="1"/>
  <c r="C7" i="1"/>
  <c r="B7" i="1"/>
  <c r="E6" i="1"/>
  <c r="D6" i="1"/>
  <c r="B6" i="1"/>
  <c r="B26" i="1" s="1"/>
  <c r="B32" i="1" s="1"/>
  <c r="B40" i="1" s="1"/>
  <c r="E26" i="1" l="1"/>
  <c r="D18" i="1"/>
  <c r="F18" i="1" s="1"/>
  <c r="F6" i="1"/>
  <c r="C18" i="1"/>
  <c r="C26" i="1" s="1"/>
  <c r="D26" i="1" l="1"/>
  <c r="B41" i="1" s="1"/>
  <c r="B44" i="1" s="1"/>
  <c r="F26" i="1" l="1"/>
</calcChain>
</file>

<file path=xl/sharedStrings.xml><?xml version="1.0" encoding="utf-8"?>
<sst xmlns="http://schemas.openxmlformats.org/spreadsheetml/2006/main" count="48" uniqueCount="42">
  <si>
    <t>Cain Center</t>
  </si>
  <si>
    <t>Spent Thru</t>
  </si>
  <si>
    <t xml:space="preserve">Projected </t>
  </si>
  <si>
    <t xml:space="preserve">Approved </t>
  </si>
  <si>
    <t>Projected</t>
  </si>
  <si>
    <t>Budget vs. Projection</t>
  </si>
  <si>
    <t>to be Spent</t>
  </si>
  <si>
    <t>Budget</t>
  </si>
  <si>
    <t>Variance</t>
  </si>
  <si>
    <t>Professional Services</t>
  </si>
  <si>
    <t>Architectural</t>
  </si>
  <si>
    <t>Other Professional Services</t>
  </si>
  <si>
    <t>Fundraising</t>
  </si>
  <si>
    <t>*transferred to operating</t>
  </si>
  <si>
    <t>Construction</t>
  </si>
  <si>
    <t>Pre-Construction(Rodgers)</t>
  </si>
  <si>
    <t>Contract (Edifice)</t>
  </si>
  <si>
    <t>Contingency (15%)</t>
  </si>
  <si>
    <t>Permitting</t>
  </si>
  <si>
    <t>Financing</t>
  </si>
  <si>
    <t>Owner Held Items</t>
  </si>
  <si>
    <t>Land</t>
  </si>
  <si>
    <t>Sales Tax Reimbursement</t>
  </si>
  <si>
    <t>Total</t>
  </si>
  <si>
    <t>*to come out of contingency</t>
  </si>
  <si>
    <t>Last Update:</t>
  </si>
  <si>
    <t>9.13.21</t>
  </si>
  <si>
    <t>Funding Sources:</t>
  </si>
  <si>
    <t>Cash in Bank</t>
  </si>
  <si>
    <t>9.13 Bank Account Online</t>
  </si>
  <si>
    <t>Cash Spent</t>
  </si>
  <si>
    <t>Un-Reconciled</t>
  </si>
  <si>
    <t>Pledge Receivables</t>
  </si>
  <si>
    <t>8.31 Balance Sheet</t>
  </si>
  <si>
    <t>County Funds Committed</t>
  </si>
  <si>
    <t>Town Funds Committed</t>
  </si>
  <si>
    <t>State Funds (Potential)</t>
  </si>
  <si>
    <t>Value of Land</t>
  </si>
  <si>
    <t>Income (future pledges)</t>
  </si>
  <si>
    <t>Less: Projected Budget</t>
  </si>
  <si>
    <t>Potential Initial Capital Endowment</t>
  </si>
  <si>
    <t>*if spend 100% of contingency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</si>
</sst>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&quot;$&quot;#,##0"/>
    <numFmt numFmtId="165" formatCode="_(&quot;$&quot;* #,##0_);_(&quot;$&quot;* \(#,##0\);_(&quot;$&quot;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4" fillId="0" borderId="0"/>
  </cellStyleXfs>
  <cellXfs count="52">
    <xf numFmtId="0" fontId="0" fillId="0" borderId="0" xfId="0"/>
    <xf numFmtId="15" fontId="0" fillId="0" borderId="0" xfId="0" applyNumberFormat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44" fontId="2" fillId="0" borderId="1" xfId="1" applyFont="1" applyBorder="1" applyAlignment="1">
      <alignment horizontal="center"/>
    </xf>
    <xf numFmtId="14" fontId="2" fillId="0" borderId="2" xfId="0" applyNumberFormat="1" applyFont="1" applyBorder="1"/>
    <xf numFmtId="14" fontId="2" fillId="0" borderId="2" xfId="0" applyNumberFormat="1" applyFont="1" applyBorder="1" applyAlignment="1">
      <alignment horizontal="center"/>
    </xf>
    <xf numFmtId="44" fontId="2" fillId="0" borderId="2" xfId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14" fontId="0" fillId="0" borderId="1" xfId="0" applyNumberFormat="1" applyBorder="1"/>
    <xf numFmtId="37" fontId="2" fillId="0" borderId="1" xfId="0" applyNumberFormat="1" applyFont="1" applyBorder="1"/>
    <xf numFmtId="37" fontId="2" fillId="0" borderId="1" xfId="1" applyNumberFormat="1" applyFont="1" applyBorder="1"/>
    <xf numFmtId="37" fontId="0" fillId="0" borderId="1" xfId="0" applyNumberFormat="1" applyBorder="1"/>
    <xf numFmtId="14" fontId="0" fillId="0" borderId="3" xfId="0" applyNumberFormat="1" applyBorder="1"/>
    <xf numFmtId="37" fontId="2" fillId="0" borderId="3" xfId="0" applyNumberFormat="1" applyFont="1" applyBorder="1"/>
    <xf numFmtId="37" fontId="2" fillId="0" borderId="3" xfId="1" applyNumberFormat="1" applyFont="1" applyBorder="1"/>
    <xf numFmtId="37" fontId="0" fillId="0" borderId="3" xfId="0" applyNumberFormat="1" applyBorder="1"/>
    <xf numFmtId="14" fontId="2" fillId="0" borderId="3" xfId="0" applyNumberFormat="1" applyFont="1" applyBorder="1"/>
    <xf numFmtId="14" fontId="3" fillId="0" borderId="3" xfId="0" applyNumberFormat="1" applyFont="1" applyBorder="1"/>
    <xf numFmtId="37" fontId="0" fillId="0" borderId="3" xfId="1" applyNumberFormat="1" applyFont="1" applyBorder="1"/>
    <xf numFmtId="37" fontId="1" fillId="0" borderId="3" xfId="1" applyNumberFormat="1" applyFont="1" applyBorder="1"/>
    <xf numFmtId="0" fontId="2" fillId="0" borderId="3" xfId="0" applyFont="1" applyBorder="1"/>
    <xf numFmtId="0" fontId="3" fillId="0" borderId="3" xfId="0" applyFont="1" applyBorder="1"/>
    <xf numFmtId="37" fontId="0" fillId="0" borderId="0" xfId="1" applyNumberFormat="1" applyFont="1" applyBorder="1"/>
    <xf numFmtId="0" fontId="0" fillId="0" borderId="3" xfId="0" applyBorder="1"/>
    <xf numFmtId="0" fontId="2" fillId="0" borderId="4" xfId="0" applyFont="1" applyBorder="1"/>
    <xf numFmtId="37" fontId="2" fillId="0" borderId="2" xfId="0" applyNumberFormat="1" applyFont="1" applyBorder="1"/>
    <xf numFmtId="37" fontId="2" fillId="0" borderId="2" xfId="1" applyNumberFormat="1" applyFont="1" applyBorder="1"/>
    <xf numFmtId="0" fontId="2" fillId="0" borderId="2" xfId="0" applyFont="1" applyBorder="1"/>
    <xf numFmtId="0" fontId="0" fillId="2" borderId="0" xfId="0" applyFill="1"/>
    <xf numFmtId="37" fontId="0" fillId="2" borderId="0" xfId="0" applyNumberFormat="1" applyFill="1"/>
    <xf numFmtId="37" fontId="0" fillId="2" borderId="0" xfId="1" applyNumberFormat="1" applyFont="1" applyFill="1"/>
    <xf numFmtId="37" fontId="0" fillId="2" borderId="5" xfId="1" applyNumberFormat="1" applyFont="1" applyFill="1" applyBorder="1"/>
    <xf numFmtId="37" fontId="2" fillId="3" borderId="0" xfId="1" applyNumberFormat="1" applyFont="1" applyFill="1"/>
    <xf numFmtId="37" fontId="0" fillId="3" borderId="0" xfId="0" applyNumberFormat="1" applyFill="1"/>
    <xf numFmtId="37" fontId="0" fillId="0" borderId="0" xfId="0" applyNumberFormat="1"/>
    <xf numFmtId="0" fontId="2" fillId="0" borderId="0" xfId="0" applyFont="1"/>
    <xf numFmtId="37" fontId="2" fillId="0" borderId="0" xfId="1" applyNumberFormat="1" applyFont="1"/>
    <xf numFmtId="164" fontId="4" fillId="0" borderId="0" xfId="1" applyNumberFormat="1" applyFont="1"/>
    <xf numFmtId="37" fontId="4" fillId="4" borderId="0" xfId="1" applyNumberFormat="1" applyFont="1" applyFill="1"/>
    <xf numFmtId="37" fontId="0" fillId="0" borderId="0" xfId="1" applyNumberFormat="1" applyFont="1"/>
    <xf numFmtId="37" fontId="2" fillId="0" borderId="0" xfId="0" applyNumberFormat="1" applyFont="1"/>
    <xf numFmtId="37" fontId="4" fillId="5" borderId="0" xfId="1" applyNumberFormat="1" applyFont="1" applyFill="1"/>
    <xf numFmtId="164" fontId="0" fillId="0" borderId="0" xfId="1" applyNumberFormat="1" applyFont="1"/>
    <xf numFmtId="39" fontId="0" fillId="0" borderId="0" xfId="0" applyNumberFormat="1"/>
    <xf numFmtId="164" fontId="1" fillId="0" borderId="0" xfId="1" applyNumberFormat="1" applyFont="1"/>
    <xf numFmtId="37" fontId="4" fillId="4" borderId="0" xfId="2" applyNumberFormat="1" applyFill="1"/>
    <xf numFmtId="37" fontId="5" fillId="5" borderId="0" xfId="2" applyNumberFormat="1" applyFont="1" applyFill="1"/>
    <xf numFmtId="165" fontId="4" fillId="0" borderId="0" xfId="0" applyNumberFormat="1" applyFont="1"/>
    <xf numFmtId="0" fontId="6" fillId="0" borderId="0" xfId="0" applyFont="1"/>
    <xf numFmtId="37" fontId="6" fillId="0" borderId="0" xfId="0" applyNumberFormat="1" applyFont="1"/>
    <xf numFmtId="44" fontId="0" fillId="0" borderId="0" xfId="0" applyNumberFormat="1"/>
  </cellXfs>
  <cellStyles count="3">
    <cellStyle name="Currency" xfId="1" builtinId="4"/>
    <cellStyle name="Normal" xfId="0" builtinId="0"/>
    <cellStyle name="Normal 2" xfId="2" xr:uid="{997A0166-5BC3-40CD-8F41-BFDA4EFAD35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hared/Construction%20&amp;%20Design/Construction%20Finance/Construction%20Budgets/Cain%20Center%20-%20Construction%20Budget%20MASTER%20WORKBOOK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truction BvA Summary"/>
      <sheetName val="Construction BvA Detail"/>
      <sheetName val="Contingency Tracking"/>
      <sheetName val="Monthly expense projection"/>
      <sheetName val="Spent Detail"/>
    </sheetNames>
    <sheetDataSet>
      <sheetData sheetId="0"/>
      <sheetData sheetId="1">
        <row r="16">
          <cell r="B16">
            <v>1744023.94</v>
          </cell>
          <cell r="C16">
            <v>438907.06</v>
          </cell>
          <cell r="D16">
            <v>2182931</v>
          </cell>
          <cell r="E16">
            <v>2182931</v>
          </cell>
        </row>
        <row r="19">
          <cell r="B19">
            <v>56187.5</v>
          </cell>
        </row>
        <row r="28">
          <cell r="B28">
            <v>57535.77</v>
          </cell>
          <cell r="C28">
            <v>131659.23000000001</v>
          </cell>
          <cell r="D28">
            <v>189195</v>
          </cell>
          <cell r="E28">
            <v>100000</v>
          </cell>
        </row>
        <row r="39">
          <cell r="B39">
            <v>377</v>
          </cell>
          <cell r="C39">
            <v>840227</v>
          </cell>
          <cell r="D39">
            <v>840604</v>
          </cell>
          <cell r="E39">
            <v>600000</v>
          </cell>
          <cell r="F39">
            <v>-240604</v>
          </cell>
        </row>
      </sheetData>
      <sheetData sheetId="2"/>
      <sheetData sheetId="3"/>
      <sheetData sheetId="4">
        <row r="45">
          <cell r="F45">
            <v>426532.7</v>
          </cell>
        </row>
        <row r="46">
          <cell r="F46">
            <v>329089.93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7BA87F-B732-4EB2-A8E8-92C894D06D71}">
  <dimension ref="A1:H51"/>
  <sheetViews>
    <sheetView tabSelected="1" zoomScale="125" zoomScaleNormal="125" workbookViewId="0">
      <selection activeCell="M9" sqref="M9"/>
    </sheetView>
  </sheetViews>
  <sheetFormatPr defaultColWidth="8.86328125" defaultRowHeight="14.25" outlineLevelRow="1" x14ac:dyDescent="0.45"/>
  <cols>
    <col min="1" max="1" width="29" bestFit="1" customWidth="1"/>
    <col min="2" max="2" width="11.6640625" bestFit="1" customWidth="1"/>
    <col min="3" max="3" width="25" bestFit="1" customWidth="1"/>
    <col min="4" max="5" width="12" customWidth="1"/>
    <col min="6" max="6" width="11.86328125" customWidth="1"/>
    <col min="7" max="7" width="23.796875" bestFit="1" customWidth="1"/>
    <col min="8" max="8" width="10.265625" bestFit="1" customWidth="1"/>
  </cols>
  <sheetData>
    <row r="1" spans="1:8" x14ac:dyDescent="0.45">
      <c r="A1" s="1"/>
    </row>
    <row r="2" spans="1:8" x14ac:dyDescent="0.45">
      <c r="A2" s="2" t="s">
        <v>0</v>
      </c>
      <c r="B2" s="3" t="s">
        <v>1</v>
      </c>
      <c r="C2" s="4" t="s">
        <v>2</v>
      </c>
      <c r="D2" s="4" t="s">
        <v>2</v>
      </c>
      <c r="E2" s="3" t="s">
        <v>3</v>
      </c>
      <c r="F2" s="3" t="s">
        <v>4</v>
      </c>
    </row>
    <row r="3" spans="1:8" x14ac:dyDescent="0.45">
      <c r="A3" s="5" t="s">
        <v>5</v>
      </c>
      <c r="B3" s="6">
        <v>44448</v>
      </c>
      <c r="C3" s="7" t="s">
        <v>6</v>
      </c>
      <c r="D3" s="7" t="s">
        <v>7</v>
      </c>
      <c r="E3" s="8" t="s">
        <v>7</v>
      </c>
      <c r="F3" s="8" t="s">
        <v>8</v>
      </c>
    </row>
    <row r="4" spans="1:8" x14ac:dyDescent="0.45">
      <c r="A4" s="9"/>
      <c r="B4" s="10"/>
      <c r="C4" s="11"/>
      <c r="D4" s="11"/>
      <c r="E4" s="10"/>
      <c r="F4" s="12"/>
    </row>
    <row r="5" spans="1:8" x14ac:dyDescent="0.45">
      <c r="A5" s="13"/>
      <c r="B5" s="14"/>
      <c r="C5" s="15"/>
      <c r="D5" s="15"/>
      <c r="E5" s="14"/>
      <c r="F5" s="16"/>
    </row>
    <row r="6" spans="1:8" x14ac:dyDescent="0.45">
      <c r="A6" s="17" t="s">
        <v>9</v>
      </c>
      <c r="B6" s="14">
        <f>SUM(B7:B8)</f>
        <v>1801559.71</v>
      </c>
      <c r="C6" s="14">
        <f>SUM(C7:C8)</f>
        <v>570566.29</v>
      </c>
      <c r="D6" s="14">
        <f>SUM(D7:D8)</f>
        <v>2372126</v>
      </c>
      <c r="E6" s="14">
        <f>SUM(E7:E8)</f>
        <v>2282931</v>
      </c>
      <c r="F6" s="14">
        <f>E6-D6</f>
        <v>-89195</v>
      </c>
    </row>
    <row r="7" spans="1:8" outlineLevel="1" x14ac:dyDescent="0.45">
      <c r="A7" s="18" t="s">
        <v>10</v>
      </c>
      <c r="B7" s="19">
        <f>'[1]Construction BvA Detail'!B16</f>
        <v>1744023.94</v>
      </c>
      <c r="C7" s="19">
        <f>'[1]Construction BvA Detail'!C16</f>
        <v>438907.06</v>
      </c>
      <c r="D7" s="20">
        <f>'[1]Construction BvA Detail'!D16</f>
        <v>2182931</v>
      </c>
      <c r="E7" s="19">
        <f>'[1]Construction BvA Detail'!E16</f>
        <v>2182931</v>
      </c>
      <c r="F7" s="16"/>
    </row>
    <row r="8" spans="1:8" outlineLevel="1" x14ac:dyDescent="0.45">
      <c r="A8" s="18" t="s">
        <v>11</v>
      </c>
      <c r="B8" s="16">
        <f>'[1]Construction BvA Detail'!B28</f>
        <v>57535.77</v>
      </c>
      <c r="C8" s="16">
        <f>'[1]Construction BvA Detail'!C28</f>
        <v>131659.23000000001</v>
      </c>
      <c r="D8" s="16">
        <f>'[1]Construction BvA Detail'!D28</f>
        <v>189195</v>
      </c>
      <c r="E8" s="16">
        <f>'[1]Construction BvA Detail'!E28</f>
        <v>100000</v>
      </c>
      <c r="F8" s="16"/>
    </row>
    <row r="9" spans="1:8" x14ac:dyDescent="0.45">
      <c r="A9" s="17"/>
      <c r="B9" s="19"/>
      <c r="C9" s="19"/>
      <c r="D9" s="19"/>
      <c r="E9" s="19"/>
      <c r="F9" s="16"/>
    </row>
    <row r="10" spans="1:8" x14ac:dyDescent="0.45">
      <c r="A10" s="17" t="s">
        <v>12</v>
      </c>
      <c r="B10" s="15">
        <v>600000</v>
      </c>
      <c r="C10" s="15">
        <f>600000-B10</f>
        <v>0</v>
      </c>
      <c r="D10" s="15">
        <f>SUM(B10,C10)</f>
        <v>600000</v>
      </c>
      <c r="E10" s="15">
        <v>600000</v>
      </c>
      <c r="F10" s="14">
        <f>E10-D10</f>
        <v>0</v>
      </c>
      <c r="G10" t="s">
        <v>13</v>
      </c>
    </row>
    <row r="11" spans="1:8" x14ac:dyDescent="0.45">
      <c r="A11" s="17"/>
      <c r="B11" s="19"/>
      <c r="C11" s="19"/>
      <c r="D11" s="19"/>
      <c r="E11" s="19"/>
      <c r="F11" s="16"/>
    </row>
    <row r="12" spans="1:8" x14ac:dyDescent="0.45">
      <c r="A12" s="21" t="s">
        <v>14</v>
      </c>
      <c r="B12" s="15">
        <f>SUM(B13:B16)</f>
        <v>851962.63</v>
      </c>
      <c r="C12" s="15">
        <f>SUM(C13:C16)</f>
        <v>17738579.030999999</v>
      </c>
      <c r="D12" s="15">
        <f>SUM(D13:D16)</f>
        <v>18568580.401000001</v>
      </c>
      <c r="E12" s="15">
        <f>SUM(E13:E16)</f>
        <v>18593835.850000001</v>
      </c>
      <c r="F12" s="15">
        <f>E12-D12</f>
        <v>25255.449000000954</v>
      </c>
    </row>
    <row r="13" spans="1:8" x14ac:dyDescent="0.45">
      <c r="A13" s="22" t="s">
        <v>15</v>
      </c>
      <c r="B13" s="20">
        <v>45000</v>
      </c>
      <c r="C13" s="20">
        <v>0</v>
      </c>
      <c r="D13" s="20">
        <f>SUM(B13,C13)</f>
        <v>45000</v>
      </c>
      <c r="E13" s="20">
        <v>45000</v>
      </c>
      <c r="F13" s="16"/>
    </row>
    <row r="14" spans="1:8" outlineLevel="1" x14ac:dyDescent="0.45">
      <c r="A14" s="22" t="s">
        <v>16</v>
      </c>
      <c r="B14" s="19">
        <f>SUM('[1]Spent Detail'!F45:F46)</f>
        <v>755622.63</v>
      </c>
      <c r="C14" s="19">
        <f>E14-B14</f>
        <v>15329156.369999999</v>
      </c>
      <c r="D14" s="20">
        <v>16062817.74</v>
      </c>
      <c r="E14" s="19">
        <v>16084779</v>
      </c>
      <c r="F14" s="16"/>
      <c r="H14" s="23"/>
    </row>
    <row r="15" spans="1:8" outlineLevel="1" x14ac:dyDescent="0.45">
      <c r="A15" s="22" t="s">
        <v>17</v>
      </c>
      <c r="B15" s="19">
        <v>0</v>
      </c>
      <c r="C15" s="19">
        <f>D15-B15</f>
        <v>2409422.6609999998</v>
      </c>
      <c r="D15" s="20">
        <f>D14*0.15</f>
        <v>2409422.6609999998</v>
      </c>
      <c r="E15" s="19">
        <f>E14*0.15</f>
        <v>2412716.85</v>
      </c>
      <c r="F15" s="16"/>
    </row>
    <row r="16" spans="1:8" outlineLevel="1" x14ac:dyDescent="0.45">
      <c r="A16" s="22" t="s">
        <v>18</v>
      </c>
      <c r="B16" s="19">
        <v>51340</v>
      </c>
      <c r="C16" s="19">
        <v>0</v>
      </c>
      <c r="D16" s="20">
        <f>SUM(B16,C16)</f>
        <v>51340</v>
      </c>
      <c r="E16" s="19">
        <v>51340</v>
      </c>
      <c r="F16" s="16"/>
    </row>
    <row r="17" spans="1:7" x14ac:dyDescent="0.45">
      <c r="A17" s="21"/>
      <c r="B17" s="19"/>
      <c r="C17" s="19"/>
      <c r="D17" s="19"/>
      <c r="E17" s="19"/>
      <c r="F17" s="16"/>
    </row>
    <row r="18" spans="1:7" x14ac:dyDescent="0.45">
      <c r="A18" s="21" t="s">
        <v>19</v>
      </c>
      <c r="B18" s="15">
        <f>'[1]Construction BvA Detail'!B19</f>
        <v>56187.5</v>
      </c>
      <c r="C18" s="15">
        <f>100000-B18</f>
        <v>43812.5</v>
      </c>
      <c r="D18" s="15">
        <f>SUM(B18,C18)</f>
        <v>100000</v>
      </c>
      <c r="E18" s="15">
        <v>100000</v>
      </c>
      <c r="F18" s="14">
        <f>E18-D18</f>
        <v>0</v>
      </c>
    </row>
    <row r="19" spans="1:7" x14ac:dyDescent="0.45">
      <c r="A19" s="24"/>
      <c r="B19" s="19"/>
      <c r="C19" s="19"/>
      <c r="D19" s="19"/>
      <c r="E19" s="19"/>
      <c r="F19" s="16"/>
    </row>
    <row r="20" spans="1:7" x14ac:dyDescent="0.45">
      <c r="A20" s="21" t="s">
        <v>20</v>
      </c>
      <c r="B20" s="15">
        <f>'[1]Construction BvA Detail'!B39</f>
        <v>377</v>
      </c>
      <c r="C20" s="15">
        <f>'[1]Construction BvA Detail'!C39</f>
        <v>840227</v>
      </c>
      <c r="D20" s="15">
        <f>'[1]Construction BvA Detail'!D39</f>
        <v>840604</v>
      </c>
      <c r="E20" s="15">
        <f>'[1]Construction BvA Detail'!E39</f>
        <v>600000</v>
      </c>
      <c r="F20" s="15">
        <f>'[1]Construction BvA Detail'!F39</f>
        <v>-240604</v>
      </c>
    </row>
    <row r="21" spans="1:7" x14ac:dyDescent="0.45">
      <c r="A21" s="21"/>
      <c r="B21" s="15"/>
      <c r="C21" s="15"/>
      <c r="D21" s="15"/>
      <c r="E21" s="15"/>
      <c r="F21" s="15"/>
    </row>
    <row r="22" spans="1:7" x14ac:dyDescent="0.45">
      <c r="A22" s="21" t="s">
        <v>21</v>
      </c>
      <c r="B22" s="14">
        <v>1500000</v>
      </c>
      <c r="C22" s="15">
        <v>0</v>
      </c>
      <c r="D22" s="15">
        <f>SUM(B22,C22)</f>
        <v>1500000</v>
      </c>
      <c r="E22" s="14">
        <v>1500000</v>
      </c>
      <c r="F22" s="14">
        <f>E22-D22</f>
        <v>0</v>
      </c>
    </row>
    <row r="23" spans="1:7" x14ac:dyDescent="0.45">
      <c r="A23" s="25"/>
      <c r="B23" s="16"/>
      <c r="C23" s="15"/>
      <c r="D23" s="15"/>
      <c r="E23" s="14"/>
      <c r="F23" s="14"/>
    </row>
    <row r="24" spans="1:7" x14ac:dyDescent="0.45">
      <c r="A24" s="25" t="s">
        <v>22</v>
      </c>
      <c r="B24" s="26">
        <v>0</v>
      </c>
      <c r="C24" s="27">
        <v>-320000</v>
      </c>
      <c r="D24" s="27">
        <f>SUM(B24,C24)</f>
        <v>-320000</v>
      </c>
      <c r="E24" s="26">
        <v>-320000</v>
      </c>
      <c r="F24" s="26">
        <f>E24-D24</f>
        <v>0</v>
      </c>
    </row>
    <row r="25" spans="1:7" x14ac:dyDescent="0.45">
      <c r="A25" s="24"/>
      <c r="B25" s="16"/>
      <c r="C25" s="19"/>
      <c r="D25" s="19"/>
      <c r="E25" s="16"/>
      <c r="F25" s="16"/>
    </row>
    <row r="26" spans="1:7" x14ac:dyDescent="0.45">
      <c r="A26" s="28" t="s">
        <v>23</v>
      </c>
      <c r="B26" s="26">
        <f>SUM(B6,B10,B12,B18,B20,B22,B24,)</f>
        <v>4810086.84</v>
      </c>
      <c r="C26" s="26">
        <f>SUM(C6,C10,C12,C18,C20,C22,C24)</f>
        <v>18873184.820999999</v>
      </c>
      <c r="D26" s="26">
        <f>SUM(D6,D10,D12,D18,D20,D22,D24)</f>
        <v>23661310.401000001</v>
      </c>
      <c r="E26" s="26">
        <f>SUM(E6,E10,E12,E18,E20,E22,E24)</f>
        <v>23356766.850000001</v>
      </c>
      <c r="F26" s="26">
        <f>E26-D26</f>
        <v>-304543.55099999905</v>
      </c>
      <c r="G26" t="s">
        <v>24</v>
      </c>
    </row>
    <row r="27" spans="1:7" x14ac:dyDescent="0.45">
      <c r="A27" s="29"/>
      <c r="B27" s="30"/>
      <c r="C27" s="31"/>
      <c r="D27" s="32"/>
      <c r="E27" s="32"/>
      <c r="F27" s="32"/>
    </row>
    <row r="28" spans="1:7" x14ac:dyDescent="0.45">
      <c r="A28" s="29"/>
      <c r="B28" s="30"/>
      <c r="C28" s="31"/>
      <c r="D28" s="31"/>
      <c r="E28" s="31"/>
      <c r="F28" s="31"/>
    </row>
    <row r="29" spans="1:7" x14ac:dyDescent="0.45">
      <c r="A29" s="33" t="s">
        <v>25</v>
      </c>
      <c r="B29" s="34" t="s">
        <v>26</v>
      </c>
      <c r="F29" s="35"/>
    </row>
    <row r="30" spans="1:7" x14ac:dyDescent="0.45">
      <c r="A30" s="36" t="s">
        <v>27</v>
      </c>
      <c r="B30" s="35"/>
      <c r="C30" s="37"/>
      <c r="F30" s="35"/>
    </row>
    <row r="31" spans="1:7" ht="15.75" x14ac:dyDescent="0.5">
      <c r="A31" s="38" t="s">
        <v>28</v>
      </c>
      <c r="B31" s="39">
        <v>8809820.0500000007</v>
      </c>
      <c r="C31" s="40" t="s">
        <v>29</v>
      </c>
      <c r="D31" s="40"/>
      <c r="E31" s="41"/>
      <c r="F31" s="35"/>
    </row>
    <row r="32" spans="1:7" ht="15.75" x14ac:dyDescent="0.5">
      <c r="A32" s="38" t="s">
        <v>30</v>
      </c>
      <c r="B32" s="42">
        <f>B26-B22</f>
        <v>3310086.84</v>
      </c>
      <c r="C32" s="40" t="s">
        <v>31</v>
      </c>
      <c r="D32" s="40"/>
      <c r="E32" s="35"/>
      <c r="F32" s="35"/>
    </row>
    <row r="33" spans="1:7" ht="15.75" x14ac:dyDescent="0.5">
      <c r="A33" s="38" t="s">
        <v>32</v>
      </c>
      <c r="B33" s="39">
        <v>1784286.46</v>
      </c>
      <c r="C33" s="40" t="s">
        <v>33</v>
      </c>
      <c r="D33" s="40"/>
      <c r="E33" s="35"/>
      <c r="F33" s="35"/>
    </row>
    <row r="34" spans="1:7" ht="15.75" x14ac:dyDescent="0.5">
      <c r="A34" s="43" t="s">
        <v>34</v>
      </c>
      <c r="B34" s="39">
        <v>1500000</v>
      </c>
      <c r="C34" s="40" t="s">
        <v>33</v>
      </c>
      <c r="D34" s="40"/>
      <c r="E34" s="35"/>
      <c r="F34" s="35"/>
    </row>
    <row r="35" spans="1:7" ht="15.75" x14ac:dyDescent="0.5">
      <c r="A35" s="43" t="s">
        <v>35</v>
      </c>
      <c r="B35" s="39">
        <v>4000000</v>
      </c>
      <c r="C35" s="40" t="s">
        <v>33</v>
      </c>
      <c r="D35" s="40"/>
      <c r="E35" s="35"/>
      <c r="F35" s="44"/>
    </row>
    <row r="36" spans="1:7" ht="15.75" x14ac:dyDescent="0.5">
      <c r="A36" s="43" t="s">
        <v>36</v>
      </c>
      <c r="B36" s="39">
        <v>2500000</v>
      </c>
      <c r="C36" s="40"/>
      <c r="D36" s="40"/>
      <c r="E36" s="35"/>
      <c r="F36" s="44"/>
    </row>
    <row r="37" spans="1:7" ht="15.75" x14ac:dyDescent="0.5">
      <c r="A37" s="45" t="s">
        <v>37</v>
      </c>
      <c r="B37" s="46">
        <v>1500000</v>
      </c>
      <c r="C37" s="40"/>
      <c r="D37" s="40"/>
      <c r="E37" s="35"/>
      <c r="F37" s="35"/>
    </row>
    <row r="38" spans="1:7" ht="15.75" x14ac:dyDescent="0.5">
      <c r="A38" t="s">
        <v>38</v>
      </c>
      <c r="B38" s="47">
        <v>1775610</v>
      </c>
      <c r="C38" s="40" t="s">
        <v>31</v>
      </c>
      <c r="D38" s="40"/>
      <c r="E38" s="35"/>
      <c r="F38" s="35"/>
      <c r="G38" s="48"/>
    </row>
    <row r="39" spans="1:7" x14ac:dyDescent="0.45">
      <c r="B39" s="35"/>
      <c r="C39" s="40"/>
      <c r="D39" s="40"/>
      <c r="E39" s="35"/>
      <c r="F39" s="35"/>
    </row>
    <row r="40" spans="1:7" ht="15.75" x14ac:dyDescent="0.5">
      <c r="A40" s="49" t="s">
        <v>23</v>
      </c>
      <c r="B40" s="50">
        <f>SUM(B31:B38)</f>
        <v>25179803.350000001</v>
      </c>
      <c r="C40" s="40"/>
      <c r="D40" s="40"/>
      <c r="E40" s="35"/>
      <c r="F40" s="35"/>
    </row>
    <row r="41" spans="1:7" ht="15.75" x14ac:dyDescent="0.5">
      <c r="A41" t="s">
        <v>39</v>
      </c>
      <c r="B41" s="50">
        <f>-D26</f>
        <v>-23661310.401000001</v>
      </c>
      <c r="C41" s="40"/>
      <c r="D41" s="40"/>
      <c r="E41" s="35"/>
      <c r="F41" s="35"/>
    </row>
    <row r="42" spans="1:7" x14ac:dyDescent="0.45">
      <c r="B42" s="35"/>
      <c r="C42" s="40"/>
      <c r="D42" s="40"/>
      <c r="E42" s="35"/>
      <c r="F42" s="35"/>
    </row>
    <row r="43" spans="1:7" x14ac:dyDescent="0.45">
      <c r="B43" s="35"/>
      <c r="C43" s="40"/>
      <c r="D43" s="40"/>
      <c r="E43" s="35"/>
      <c r="F43" s="35"/>
    </row>
    <row r="44" spans="1:7" x14ac:dyDescent="0.45">
      <c r="A44" t="s">
        <v>40</v>
      </c>
      <c r="B44" s="41">
        <f>SUM(B40:B43)</f>
        <v>1518492.949000001</v>
      </c>
      <c r="C44" s="35" t="s">
        <v>41</v>
      </c>
      <c r="D44" s="35"/>
      <c r="E44" s="35"/>
      <c r="F44" s="35"/>
    </row>
    <row r="45" spans="1:7" x14ac:dyDescent="0.45">
      <c r="B45" s="35"/>
      <c r="C45" s="35"/>
      <c r="D45" s="35"/>
      <c r="E45" s="35"/>
      <c r="F45" s="35"/>
    </row>
    <row r="46" spans="1:7" x14ac:dyDescent="0.45">
      <c r="B46" s="35"/>
      <c r="C46" s="35"/>
      <c r="D46" s="35"/>
      <c r="E46" s="35"/>
      <c r="F46" s="35"/>
    </row>
    <row r="47" spans="1:7" x14ac:dyDescent="0.45">
      <c r="B47" s="35"/>
      <c r="C47" s="35"/>
      <c r="D47" s="35"/>
      <c r="E47" s="35"/>
      <c r="F47" s="35"/>
    </row>
    <row r="51" spans="3:4" x14ac:dyDescent="0.45">
      <c r="C51" s="51"/>
      <c r="D51" s="51"/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Construction BvA Summary</vt:lpstr>
      <vt:lpstr>'Construction BvA Summary'!Print_Area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jdion</dc:creator>
  <cp:lastModifiedBy>jdion</cp:lastModifiedBy>
  <dcterms:created xsi:type="dcterms:W3CDTF">2021-09-15T19:24:58Z</dcterms:created>
  <dcterms:modified xsi:type="dcterms:W3CDTF">2021-09-15T19:30:26Z</dcterms:modified>
</cp:coreProperties>
</file>