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Finance\Budgets\FY 2023\"/>
    </mc:Choice>
  </mc:AlternateContent>
  <xr:revisionPtr revIDLastSave="0" documentId="13_ncr:1_{823DABDD-5657-4F18-8F19-0A89B9708B20}" xr6:coauthVersionLast="47" xr6:coauthVersionMax="47" xr10:uidLastSave="{00000000-0000-0000-0000-000000000000}"/>
  <bookViews>
    <workbookView xWindow="-28920" yWindow="20775" windowWidth="29040" windowHeight="15720" xr2:uid="{9F08CFF1-F7CB-44F8-8C62-6F4CB5D17C48}"/>
  </bookViews>
  <sheets>
    <sheet name="Summary" sheetId="4" r:id="rId1"/>
    <sheet name="General Operations" sheetId="1" r:id="rId2"/>
    <sheet name="Development Department" sheetId="2" r:id="rId3"/>
    <sheet name="Program Department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20" i="1" l="1"/>
  <c r="C17" i="1"/>
  <c r="B22" i="3" l="1"/>
  <c r="C4" i="1"/>
  <c r="C23" i="1" l="1"/>
  <c r="B21" i="2"/>
  <c r="B28" i="2"/>
  <c r="B27" i="2"/>
  <c r="B26" i="2"/>
  <c r="B25" i="2"/>
  <c r="B24" i="2"/>
  <c r="B22" i="2"/>
  <c r="B20" i="2"/>
  <c r="B18" i="2"/>
  <c r="B17" i="2"/>
  <c r="B16" i="2"/>
  <c r="B15" i="2"/>
  <c r="B14" i="2"/>
  <c r="B8" i="2"/>
  <c r="B7" i="2"/>
  <c r="B6" i="2"/>
  <c r="B5" i="2"/>
  <c r="C14" i="1" l="1"/>
  <c r="B23" i="2"/>
  <c r="B29" i="2" s="1"/>
  <c r="B12" i="4" s="1"/>
  <c r="A7" i="2"/>
  <c r="A23" i="2"/>
  <c r="B38" i="3"/>
  <c r="B12" i="3"/>
  <c r="B9" i="2"/>
  <c r="B5" i="4" s="1"/>
  <c r="C19" i="1"/>
  <c r="C8" i="1"/>
  <c r="B4" i="1"/>
  <c r="B27" i="1"/>
  <c r="C24" i="1"/>
  <c r="B37" i="3" l="1"/>
  <c r="B35" i="3" l="1"/>
  <c r="B36" i="3" l="1"/>
  <c r="B39" i="3" l="1"/>
  <c r="B40" i="3"/>
  <c r="B29" i="3"/>
  <c r="B19" i="3" l="1"/>
  <c r="B10" i="3" l="1"/>
  <c r="B31" i="3" l="1"/>
  <c r="B41" i="3" l="1"/>
  <c r="B11" i="3" l="1"/>
  <c r="B30" i="3"/>
  <c r="B32" i="3" l="1"/>
  <c r="B27" i="3"/>
  <c r="B34" i="3"/>
  <c r="B25" i="3"/>
  <c r="B21" i="3"/>
  <c r="B23" i="3" s="1"/>
  <c r="B7" i="3" l="1"/>
  <c r="B6" i="3" l="1"/>
  <c r="B5" i="3" l="1"/>
  <c r="B4" i="3" l="1"/>
  <c r="B28" i="3" l="1"/>
  <c r="B33" i="3" l="1"/>
  <c r="B26" i="3"/>
  <c r="B9" i="3"/>
  <c r="B42" i="3" l="1"/>
  <c r="B11" i="4" s="1"/>
  <c r="B8" i="3"/>
  <c r="B13" i="3" s="1"/>
  <c r="B4" i="4" s="1"/>
  <c r="B6" i="4" s="1"/>
  <c r="C27" i="1" l="1"/>
  <c r="B10" i="4" s="1"/>
  <c r="B13" i="4" s="1"/>
  <c r="B16" i="4" s="1"/>
</calcChain>
</file>

<file path=xl/sharedStrings.xml><?xml version="1.0" encoding="utf-8"?>
<sst xmlns="http://schemas.openxmlformats.org/spreadsheetml/2006/main" count="108" uniqueCount="67">
  <si>
    <t xml:space="preserve">General Operations </t>
  </si>
  <si>
    <t>Description</t>
  </si>
  <si>
    <t>2022 Estimated Year End</t>
  </si>
  <si>
    <t>Salaries</t>
  </si>
  <si>
    <t>Overtime</t>
  </si>
  <si>
    <t>Salaries Part-Time</t>
  </si>
  <si>
    <t>Health Insurance</t>
  </si>
  <si>
    <t>Payroll Taxes</t>
  </si>
  <si>
    <t>Benefits</t>
  </si>
  <si>
    <t>Workers Comp</t>
  </si>
  <si>
    <t>Directors and Officers Insurance</t>
  </si>
  <si>
    <t>Building Maintenance - 21348 Catawba Ave</t>
  </si>
  <si>
    <t>Building Utilities - 21348 Catawba Ave</t>
  </si>
  <si>
    <t>Motor Vehicle</t>
  </si>
  <si>
    <t>Audit</t>
  </si>
  <si>
    <t>Office Supplies</t>
  </si>
  <si>
    <t>Software</t>
  </si>
  <si>
    <t>Membership/Dues</t>
  </si>
  <si>
    <t>Board Meeting Expenses</t>
  </si>
  <si>
    <t>Professional Development</t>
  </si>
  <si>
    <t>TOTAL</t>
  </si>
  <si>
    <t>Development Department</t>
  </si>
  <si>
    <t>INCOME</t>
  </si>
  <si>
    <t>FY23 Projection</t>
  </si>
  <si>
    <t>Corporate Support</t>
  </si>
  <si>
    <t>Grants</t>
  </si>
  <si>
    <t>EXPENSE</t>
  </si>
  <si>
    <t>Donor Cultivation &amp; Stewardship</t>
  </si>
  <si>
    <t>Marketing &amp; Advertising</t>
  </si>
  <si>
    <t>Credit Card Fees</t>
  </si>
  <si>
    <t>Travel</t>
  </si>
  <si>
    <t>Contingency</t>
  </si>
  <si>
    <t>FY 23 Projections</t>
  </si>
  <si>
    <t>Rental Income</t>
  </si>
  <si>
    <t>Rental Additonal Income</t>
  </si>
  <si>
    <t>Rental Pass Through Income</t>
  </si>
  <si>
    <t>Box Office Fees</t>
  </si>
  <si>
    <t>Ticket Revenue</t>
  </si>
  <si>
    <t>Class Revenue</t>
  </si>
  <si>
    <t>Summer Camp Revenue</t>
  </si>
  <si>
    <t>Miscellaneous Income</t>
  </si>
  <si>
    <t>FY 23 Request</t>
  </si>
  <si>
    <t xml:space="preserve">Contract Services </t>
  </si>
  <si>
    <t>Artist Hotels</t>
  </si>
  <si>
    <t>Class Supplies</t>
  </si>
  <si>
    <t>Outsourced Equipment Rental</t>
  </si>
  <si>
    <t>F&amp;B Catering</t>
  </si>
  <si>
    <t>Royalties</t>
  </si>
  <si>
    <t>Insurance</t>
  </si>
  <si>
    <t xml:space="preserve">Building Maintenance - 19725 Oak Street </t>
  </si>
  <si>
    <t>Building Utilities - 19725 Oak Street</t>
  </si>
  <si>
    <t>Miscellaneous</t>
  </si>
  <si>
    <t>Programs</t>
  </si>
  <si>
    <t>Development</t>
  </si>
  <si>
    <t>Operations</t>
  </si>
  <si>
    <t>NET</t>
  </si>
  <si>
    <t>Building Rent - 19725 Oak Street</t>
  </si>
  <si>
    <t>Outsourced IT</t>
  </si>
  <si>
    <t>eTix Fees</t>
  </si>
  <si>
    <t>Individual Support</t>
  </si>
  <si>
    <t>Outsourced HR</t>
  </si>
  <si>
    <t>Commercial Package Insurance Policy</t>
  </si>
  <si>
    <t>Cyber Liability</t>
  </si>
  <si>
    <t>FY 2023 Budget</t>
  </si>
  <si>
    <t>FY 23 Budget</t>
  </si>
  <si>
    <t>Outsourced Accounting</t>
  </si>
  <si>
    <t>Phone/Communications/Internet/Security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</si>
</sst>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1"/>
    <xf numFmtId="0" fontId="2" fillId="0" borderId="1" xfId="1" applyFont="1" applyBorder="1" applyAlignment="1">
      <alignment horizontal="center"/>
    </xf>
    <xf numFmtId="0" fontId="1" fillId="0" borderId="2" xfId="1" applyFont="1" applyBorder="1"/>
    <xf numFmtId="0" fontId="1" fillId="0" borderId="5" xfId="1" applyFont="1" applyBorder="1"/>
    <xf numFmtId="0" fontId="1" fillId="0" borderId="5" xfId="1" applyFont="1" applyBorder="1" applyAlignment="1">
      <alignment horizontal="center"/>
    </xf>
    <xf numFmtId="0" fontId="3" fillId="0" borderId="2" xfId="1" applyBorder="1"/>
    <xf numFmtId="0" fontId="3" fillId="0" borderId="4" xfId="1" applyBorder="1"/>
    <xf numFmtId="164" fontId="0" fillId="0" borderId="4" xfId="0" applyNumberFormat="1" applyBorder="1" applyAlignment="1">
      <alignment horizontal="center"/>
    </xf>
    <xf numFmtId="0" fontId="0" fillId="0" borderId="6" xfId="0" applyBorder="1"/>
    <xf numFmtId="164" fontId="0" fillId="0" borderId="7" xfId="0" applyNumberForma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0" fillId="0" borderId="2" xfId="0" applyFont="1" applyBorder="1"/>
    <xf numFmtId="0" fontId="1" fillId="0" borderId="0" xfId="0" applyFont="1"/>
    <xf numFmtId="164" fontId="0" fillId="0" borderId="2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1" applyFont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0" xfId="0" applyNumberFormat="1"/>
    <xf numFmtId="164" fontId="3" fillId="0" borderId="4" xfId="1" applyNumberFormat="1" applyBorder="1" applyAlignment="1">
      <alignment horizontal="center"/>
    </xf>
    <xf numFmtId="164" fontId="3" fillId="0" borderId="2" xfId="1" applyNumberForma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1" fillId="0" borderId="2" xfId="1" applyNumberFormat="1" applyFont="1" applyBorder="1" applyAlignment="1">
      <alignment horizontal="center"/>
    </xf>
  </cellXfs>
  <cellStyles count="2">
    <cellStyle name="Normal" xfId="0" builtinId="0"/>
    <cellStyle name="Normal 2" xfId="1" xr:uid="{CADDFAE3-712F-4A22-B9F0-89A7B1117F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neral%20Operations%20FY23/General%20Operations%20Budget%20FY23.xls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partmental%20Budget%20requests/General%20Operations%20FY23/General%20Operations%20Budget%20FY23.xls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dmin%20Budget%20FY23%20-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epartmental%20Budget%20requests/FY23%20Development%20Budget%20&amp;%20Assumption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Y23%20Development%20Budget%20&amp;%20Assumption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Departmental%20Budget%20requests/Program%20Department%20Budget%20FY%202022%20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%20Department%20Budget%20FY%202022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ons - Summary"/>
      <sheetName val="Operations - Salaries"/>
      <sheetName val="Operations -  Maint 21348 Cata"/>
      <sheetName val="Operations - Software"/>
      <sheetName val="Operations - Membership Dues"/>
      <sheetName val="Sheet1"/>
    </sheetNames>
    <sheetDataSet>
      <sheetData sheetId="0"/>
      <sheetData sheetId="1">
        <row r="5">
          <cell r="B5">
            <v>160000</v>
          </cell>
          <cell r="C5">
            <v>160000</v>
          </cell>
        </row>
      </sheetData>
      <sheetData sheetId="2"/>
      <sheetData sheetId="3">
        <row r="10">
          <cell r="C10">
            <v>15074</v>
          </cell>
        </row>
      </sheetData>
      <sheetData sheetId="4">
        <row r="7">
          <cell r="C7">
            <v>1950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ons - Summary"/>
      <sheetName val="Operations - Salaries"/>
      <sheetName val="Operations -  Maint 21348 Cata"/>
      <sheetName val="Operations - Software"/>
      <sheetName val="Operations - Membership Dues"/>
    </sheetNames>
    <sheetDataSet>
      <sheetData sheetId="0">
        <row r="14">
          <cell r="D14">
            <v>18212</v>
          </cell>
        </row>
        <row r="17">
          <cell r="D17">
            <v>61000</v>
          </cell>
        </row>
        <row r="18">
          <cell r="D18">
            <v>10000</v>
          </cell>
        </row>
        <row r="22">
          <cell r="D22">
            <v>4498</v>
          </cell>
        </row>
        <row r="23">
          <cell r="D23">
            <v>34038.85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F2">
            <v>34038.85</v>
          </cell>
        </row>
        <row r="10">
          <cell r="F10">
            <v>6986.84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st for Justin"/>
      <sheetName val="Budget request summary"/>
      <sheetName val="Income Projections"/>
      <sheetName val="Expense Budget"/>
      <sheetName val="Development Structure"/>
      <sheetName val="Friends Benefits Grid"/>
    </sheetNames>
    <sheetDataSet>
      <sheetData sheetId="0">
        <row r="5">
          <cell r="C5">
            <v>200000</v>
          </cell>
        </row>
        <row r="6">
          <cell r="C6">
            <v>125000</v>
          </cell>
        </row>
        <row r="7">
          <cell r="C7"/>
        </row>
        <row r="8">
          <cell r="C8">
            <v>456000</v>
          </cell>
        </row>
        <row r="14">
          <cell r="C14">
            <v>120000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12000</v>
          </cell>
        </row>
        <row r="18">
          <cell r="C18">
            <v>9180</v>
          </cell>
        </row>
        <row r="19">
          <cell r="C19">
            <v>1400</v>
          </cell>
        </row>
        <row r="20">
          <cell r="C20">
            <v>17300</v>
          </cell>
        </row>
        <row r="22">
          <cell r="C22">
            <v>31700</v>
          </cell>
        </row>
        <row r="23">
          <cell r="C23">
            <v>26000</v>
          </cell>
        </row>
        <row r="24">
          <cell r="C24">
            <v>1050</v>
          </cell>
        </row>
        <row r="25">
          <cell r="C25">
            <v>0</v>
          </cell>
        </row>
        <row r="26">
          <cell r="C26">
            <v>690</v>
          </cell>
        </row>
        <row r="27">
          <cell r="C27">
            <v>5000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st for Justin"/>
      <sheetName val="Budget request summary"/>
      <sheetName val="Income Projections"/>
      <sheetName val="Expense Budget"/>
      <sheetName val="Development Structure"/>
      <sheetName val="Friends Benefits Grid"/>
    </sheetNames>
    <sheetDataSet>
      <sheetData sheetId="0">
        <row r="5">
          <cell r="C5">
            <v>157000</v>
          </cell>
        </row>
        <row r="7">
          <cell r="B7" t="str">
            <v>Fundraising Events</v>
          </cell>
        </row>
        <row r="21">
          <cell r="B21" t="str">
            <v>Fundraising Events</v>
          </cell>
          <cell r="C21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Request for Justin"/>
      <sheetName val="Master Budget FY 2023"/>
      <sheetName val="Marketing and Advertising FY23"/>
      <sheetName val="Rentals FY2023"/>
      <sheetName val="Presented Season FY2023"/>
      <sheetName val="Classes FY2023"/>
      <sheetName val="Summer Camps FY2023"/>
      <sheetName val="Art Exhibits FY2023"/>
      <sheetName val="Family Events FY2023"/>
      <sheetName val="Department Costs"/>
      <sheetName val="CAC Building Expenses FY2023"/>
    </sheetNames>
    <sheetDataSet>
      <sheetData sheetId="0">
        <row r="4">
          <cell r="B4">
            <v>52730</v>
          </cell>
        </row>
        <row r="5">
          <cell r="B5">
            <v>3200</v>
          </cell>
        </row>
        <row r="6">
          <cell r="B6">
            <v>0</v>
          </cell>
        </row>
        <row r="7">
          <cell r="B7">
            <v>64359.75</v>
          </cell>
        </row>
        <row r="8">
          <cell r="B8">
            <v>20010.7932</v>
          </cell>
        </row>
        <row r="9">
          <cell r="B9">
            <v>311125.5</v>
          </cell>
        </row>
        <row r="10">
          <cell r="B10">
            <v>173785</v>
          </cell>
        </row>
        <row r="11">
          <cell r="B11">
            <v>99420</v>
          </cell>
        </row>
        <row r="20">
          <cell r="B20">
            <v>337000</v>
          </cell>
        </row>
        <row r="22">
          <cell r="B22">
            <v>30247.017543859653</v>
          </cell>
        </row>
        <row r="26">
          <cell r="B26">
            <v>263833.80900000001</v>
          </cell>
        </row>
        <row r="27">
          <cell r="B27">
            <v>15758.340749999999</v>
          </cell>
        </row>
        <row r="28">
          <cell r="B28">
            <v>37260</v>
          </cell>
        </row>
        <row r="29">
          <cell r="B29">
            <v>53188.341999999997</v>
          </cell>
        </row>
        <row r="30">
          <cell r="B30">
            <v>5625</v>
          </cell>
        </row>
        <row r="31">
          <cell r="B31">
            <v>37275.199999999997</v>
          </cell>
        </row>
        <row r="32">
          <cell r="B32">
            <v>7585</v>
          </cell>
        </row>
        <row r="33">
          <cell r="B33">
            <v>11700</v>
          </cell>
        </row>
        <row r="34">
          <cell r="B34">
            <v>4769.9996999999994</v>
          </cell>
        </row>
        <row r="35">
          <cell r="B35">
            <v>0</v>
          </cell>
        </row>
        <row r="36">
          <cell r="B36">
            <v>75872</v>
          </cell>
        </row>
        <row r="37">
          <cell r="B37">
            <v>10100</v>
          </cell>
        </row>
        <row r="38">
          <cell r="B38">
            <v>11776</v>
          </cell>
        </row>
        <row r="40">
          <cell r="B40">
            <v>0</v>
          </cell>
        </row>
        <row r="41">
          <cell r="B41">
            <v>6000</v>
          </cell>
        </row>
        <row r="42">
          <cell r="B42">
            <v>1800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Request for Justin"/>
      <sheetName val="Master Budget FY 2023"/>
      <sheetName val="Rentals FY2023"/>
      <sheetName val="Marketing and Advertising FY23"/>
      <sheetName val="Presented Season FY2023"/>
      <sheetName val="Classes FY2023"/>
      <sheetName val="Summer Camps FY2023"/>
      <sheetName val="Art Exhibits FY2023"/>
      <sheetName val="Family Events FY2023"/>
      <sheetName val="Department Costs"/>
      <sheetName val="CAC Building Expenses FY2023"/>
    </sheetNames>
    <sheetDataSet>
      <sheetData sheetId="0">
        <row r="34">
          <cell r="B34">
            <v>75872</v>
          </cell>
        </row>
      </sheetData>
      <sheetData sheetId="1">
        <row r="3">
          <cell r="B3">
            <v>51025</v>
          </cell>
        </row>
        <row r="8">
          <cell r="E8">
            <v>7937.9999999999991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22762-E46A-472B-831B-BDCE60E2AC0B}">
  <dimension ref="A2:B16"/>
  <sheetViews>
    <sheetView tabSelected="1" zoomScale="150" zoomScaleNormal="150" workbookViewId="0">
      <selection activeCell="D5" sqref="D5"/>
    </sheetView>
  </sheetViews>
  <sheetFormatPr defaultRowHeight="14.25" x14ac:dyDescent="0.45"/>
  <cols>
    <col min="1" max="1" width="24.46484375" bestFit="1" customWidth="1"/>
    <col min="2" max="2" width="15" bestFit="1" customWidth="1"/>
  </cols>
  <sheetData>
    <row r="2" spans="1:2" x14ac:dyDescent="0.45">
      <c r="A2" t="s">
        <v>22</v>
      </c>
    </row>
    <row r="3" spans="1:2" ht="14.65" thickBot="1" x14ac:dyDescent="0.5">
      <c r="A3" s="2" t="s">
        <v>1</v>
      </c>
      <c r="B3" s="3" t="s">
        <v>64</v>
      </c>
    </row>
    <row r="4" spans="1:2" x14ac:dyDescent="0.45">
      <c r="A4" s="4" t="s">
        <v>52</v>
      </c>
      <c r="B4" s="16">
        <f>'Program Department'!B13</f>
        <v>732569.04319999996</v>
      </c>
    </row>
    <row r="5" spans="1:2" x14ac:dyDescent="0.45">
      <c r="A5" s="17" t="s">
        <v>53</v>
      </c>
      <c r="B5" s="18">
        <f>'Development Department'!B9</f>
        <v>781000</v>
      </c>
    </row>
    <row r="6" spans="1:2" x14ac:dyDescent="0.45">
      <c r="A6" s="1" t="s">
        <v>20</v>
      </c>
      <c r="B6" s="25">
        <f>SUM(B4:B5)</f>
        <v>1513569.0432</v>
      </c>
    </row>
    <row r="8" spans="1:2" x14ac:dyDescent="0.45">
      <c r="A8" t="s">
        <v>26</v>
      </c>
    </row>
    <row r="9" spans="1:2" x14ac:dyDescent="0.45">
      <c r="A9" s="19" t="s">
        <v>1</v>
      </c>
      <c r="B9" s="20" t="s">
        <v>64</v>
      </c>
    </row>
    <row r="10" spans="1:2" x14ac:dyDescent="0.45">
      <c r="A10" s="21" t="s">
        <v>54</v>
      </c>
      <c r="B10" s="23">
        <f>'General Operations'!C27</f>
        <v>435025.69</v>
      </c>
    </row>
    <row r="11" spans="1:2" x14ac:dyDescent="0.45">
      <c r="A11" s="6" t="s">
        <v>52</v>
      </c>
      <c r="B11" s="23">
        <f>'Program Department'!B42</f>
        <v>967885.1058359649</v>
      </c>
    </row>
    <row r="12" spans="1:2" x14ac:dyDescent="0.45">
      <c r="A12" s="6" t="s">
        <v>53</v>
      </c>
      <c r="B12" s="23">
        <f>'Development Department'!B29</f>
        <v>224320</v>
      </c>
    </row>
    <row r="13" spans="1:2" x14ac:dyDescent="0.45">
      <c r="A13" s="1" t="s">
        <v>20</v>
      </c>
      <c r="B13" s="26">
        <f>SUM(B10:B12)</f>
        <v>1627230.7958359648</v>
      </c>
    </row>
    <row r="16" spans="1:2" x14ac:dyDescent="0.45">
      <c r="A16" s="22" t="s">
        <v>55</v>
      </c>
      <c r="B16" s="24">
        <f>B6-B13</f>
        <v>-113661.75263596489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CE0D0-00E1-49EA-ACAF-CC4D3B936715}">
  <dimension ref="A1:C27"/>
  <sheetViews>
    <sheetView topLeftCell="A10" zoomScale="150" zoomScaleNormal="150" workbookViewId="0">
      <selection activeCell="E23" sqref="E23"/>
    </sheetView>
  </sheetViews>
  <sheetFormatPr defaultRowHeight="14.25" x14ac:dyDescent="0.45"/>
  <cols>
    <col min="1" max="1" width="36.86328125" bestFit="1" customWidth="1"/>
    <col min="2" max="2" width="21.1328125" hidden="1" customWidth="1"/>
    <col min="3" max="3" width="17.9296875" style="32" bestFit="1" customWidth="1"/>
  </cols>
  <sheetData>
    <row r="1" spans="1:3" x14ac:dyDescent="0.45">
      <c r="A1" s="27" t="s">
        <v>0</v>
      </c>
      <c r="B1" s="27"/>
      <c r="C1" s="27"/>
    </row>
    <row r="2" spans="1:3" x14ac:dyDescent="0.45">
      <c r="A2" s="28"/>
      <c r="B2" s="28"/>
      <c r="C2" s="28"/>
    </row>
    <row r="3" spans="1:3" ht="14.65" thickBot="1" x14ac:dyDescent="0.5">
      <c r="A3" s="2" t="s">
        <v>1</v>
      </c>
      <c r="B3" s="3" t="s">
        <v>2</v>
      </c>
      <c r="C3" s="30" t="s">
        <v>63</v>
      </c>
    </row>
    <row r="4" spans="1:3" x14ac:dyDescent="0.45">
      <c r="A4" s="4" t="s">
        <v>3</v>
      </c>
      <c r="B4" s="5">
        <f>'[1]Operations - Salaries'!B5</f>
        <v>160000</v>
      </c>
      <c r="C4" s="16">
        <f>'[1]Operations - Salaries'!C5</f>
        <v>160000</v>
      </c>
    </row>
    <row r="5" spans="1:3" x14ac:dyDescent="0.45">
      <c r="A5" s="6" t="s">
        <v>4</v>
      </c>
      <c r="B5" s="7">
        <v>0</v>
      </c>
      <c r="C5" s="31">
        <v>0</v>
      </c>
    </row>
    <row r="6" spans="1:3" x14ac:dyDescent="0.45">
      <c r="A6" s="6" t="s">
        <v>5</v>
      </c>
      <c r="B6" s="7">
        <v>0</v>
      </c>
      <c r="C6" s="31">
        <v>0</v>
      </c>
    </row>
    <row r="7" spans="1:3" x14ac:dyDescent="0.45">
      <c r="A7" s="6" t="s">
        <v>6</v>
      </c>
      <c r="B7" s="7">
        <v>0</v>
      </c>
      <c r="C7" s="31">
        <v>12000</v>
      </c>
    </row>
    <row r="8" spans="1:3" x14ac:dyDescent="0.45">
      <c r="A8" s="6" t="s">
        <v>7</v>
      </c>
      <c r="B8" s="7"/>
      <c r="C8" s="31">
        <f>C4*0.0765</f>
        <v>12240</v>
      </c>
    </row>
    <row r="9" spans="1:3" x14ac:dyDescent="0.45">
      <c r="A9" s="6" t="s">
        <v>8</v>
      </c>
      <c r="B9" s="7"/>
      <c r="C9" s="31"/>
    </row>
    <row r="10" spans="1:3" x14ac:dyDescent="0.45">
      <c r="A10" s="6" t="s">
        <v>9</v>
      </c>
      <c r="B10" s="7"/>
      <c r="C10" s="31">
        <v>3500</v>
      </c>
    </row>
    <row r="11" spans="1:3" x14ac:dyDescent="0.45">
      <c r="A11" s="6" t="s">
        <v>62</v>
      </c>
      <c r="B11" s="7">
        <v>701</v>
      </c>
      <c r="C11" s="31">
        <v>5000</v>
      </c>
    </row>
    <row r="12" spans="1:3" x14ac:dyDescent="0.45">
      <c r="A12" s="6" t="s">
        <v>61</v>
      </c>
      <c r="B12" s="7">
        <v>4205</v>
      </c>
      <c r="C12" s="31">
        <v>36500</v>
      </c>
    </row>
    <row r="13" spans="1:3" x14ac:dyDescent="0.45">
      <c r="A13" s="6" t="s">
        <v>10</v>
      </c>
      <c r="B13" s="7">
        <v>1000</v>
      </c>
      <c r="C13" s="31">
        <v>2100</v>
      </c>
    </row>
    <row r="14" spans="1:3" x14ac:dyDescent="0.45">
      <c r="A14" s="6" t="s">
        <v>11</v>
      </c>
      <c r="B14" s="7">
        <v>0</v>
      </c>
      <c r="C14" s="31">
        <f>'[2]Operations - Summary'!$D$14</f>
        <v>18212</v>
      </c>
    </row>
    <row r="15" spans="1:3" x14ac:dyDescent="0.45">
      <c r="A15" s="6" t="s">
        <v>12</v>
      </c>
      <c r="B15" s="7">
        <v>0</v>
      </c>
      <c r="C15" s="31">
        <v>26000</v>
      </c>
    </row>
    <row r="16" spans="1:3" x14ac:dyDescent="0.45">
      <c r="A16" s="6" t="s">
        <v>13</v>
      </c>
      <c r="B16" s="7">
        <v>5000</v>
      </c>
      <c r="C16" s="31">
        <v>5000</v>
      </c>
    </row>
    <row r="17" spans="1:3" x14ac:dyDescent="0.45">
      <c r="A17" s="6" t="s">
        <v>65</v>
      </c>
      <c r="B17" s="7">
        <v>35000</v>
      </c>
      <c r="C17" s="31">
        <f>'[2]Operations - Summary'!$D$17</f>
        <v>61000</v>
      </c>
    </row>
    <row r="18" spans="1:3" x14ac:dyDescent="0.45">
      <c r="A18" s="6" t="s">
        <v>14</v>
      </c>
      <c r="B18" s="7">
        <v>5000</v>
      </c>
      <c r="C18" s="31">
        <v>7000</v>
      </c>
    </row>
    <row r="19" spans="1:3" x14ac:dyDescent="0.45">
      <c r="A19" s="6" t="s">
        <v>15</v>
      </c>
      <c r="B19" s="7">
        <v>8500</v>
      </c>
      <c r="C19" s="31">
        <f>[3]Sheet1!$F$10</f>
        <v>6986.84</v>
      </c>
    </row>
    <row r="20" spans="1:3" x14ac:dyDescent="0.45">
      <c r="A20" s="6" t="s">
        <v>16</v>
      </c>
      <c r="B20" s="7"/>
      <c r="C20" s="31">
        <f>'[2]Operations - Summary'!$D$22</f>
        <v>4498</v>
      </c>
    </row>
    <row r="21" spans="1:3" x14ac:dyDescent="0.45">
      <c r="A21" s="6" t="s">
        <v>66</v>
      </c>
      <c r="B21" s="7">
        <v>5600</v>
      </c>
      <c r="C21" s="31">
        <f>'[2]Operations - Summary'!$D$23</f>
        <v>34038.85</v>
      </c>
    </row>
    <row r="22" spans="1:3" x14ac:dyDescent="0.45">
      <c r="A22" s="6" t="s">
        <v>57</v>
      </c>
      <c r="B22" s="7"/>
      <c r="C22" s="31">
        <v>20000</v>
      </c>
    </row>
    <row r="23" spans="1:3" x14ac:dyDescent="0.45">
      <c r="A23" s="6" t="s">
        <v>60</v>
      </c>
      <c r="B23" s="7"/>
      <c r="C23" s="31">
        <f>'[2]Operations - Summary'!$D$18</f>
        <v>10000</v>
      </c>
    </row>
    <row r="24" spans="1:3" x14ac:dyDescent="0.45">
      <c r="A24" s="6" t="s">
        <v>17</v>
      </c>
      <c r="B24" s="7"/>
      <c r="C24" s="31">
        <f>'[1]Operations - Membership Dues'!C7</f>
        <v>1950</v>
      </c>
    </row>
    <row r="25" spans="1:3" x14ac:dyDescent="0.45">
      <c r="A25" s="6" t="s">
        <v>18</v>
      </c>
      <c r="B25" s="7">
        <v>3000</v>
      </c>
      <c r="C25" s="31">
        <v>3000</v>
      </c>
    </row>
    <row r="26" spans="1:3" x14ac:dyDescent="0.45">
      <c r="A26" s="6" t="s">
        <v>19</v>
      </c>
      <c r="B26" s="7">
        <v>6000</v>
      </c>
      <c r="C26" s="31">
        <v>6000</v>
      </c>
    </row>
    <row r="27" spans="1:3" x14ac:dyDescent="0.45">
      <c r="A27" s="1" t="s">
        <v>20</v>
      </c>
      <c r="B27" s="8">
        <f>SUM(B4:B26)</f>
        <v>234006</v>
      </c>
      <c r="C27" s="25">
        <f>SUM(C4:C26)</f>
        <v>435025.69</v>
      </c>
    </row>
  </sheetData>
  <mergeCells count="1">
    <mergeCell ref="A1:C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5E295-38DB-4839-AEC9-8A592C2E8BFA}">
  <dimension ref="A1:B29"/>
  <sheetViews>
    <sheetView topLeftCell="A9" zoomScale="150" zoomScaleNormal="150" workbookViewId="0">
      <selection activeCell="D20" sqref="D20"/>
    </sheetView>
  </sheetViews>
  <sheetFormatPr defaultRowHeight="15.75" x14ac:dyDescent="0.5"/>
  <cols>
    <col min="1" max="1" width="29.53125" style="9" bestFit="1" customWidth="1"/>
    <col min="2" max="2" width="13.3984375" style="9" bestFit="1" customWidth="1"/>
    <col min="3" max="3" width="12.53125" style="9" bestFit="1" customWidth="1"/>
    <col min="4" max="16384" width="9.06640625" style="9"/>
  </cols>
  <sheetData>
    <row r="1" spans="1:2" ht="15.75" customHeight="1" x14ac:dyDescent="0.5">
      <c r="A1" s="29" t="s">
        <v>21</v>
      </c>
      <c r="B1" s="29"/>
    </row>
    <row r="2" spans="1:2" ht="15.75" customHeight="1" x14ac:dyDescent="0.5">
      <c r="A2" s="29"/>
      <c r="B2" s="29"/>
    </row>
    <row r="3" spans="1:2" ht="18.75" customHeight="1" x14ac:dyDescent="0.85">
      <c r="A3" s="9" t="s">
        <v>22</v>
      </c>
      <c r="B3" s="10"/>
    </row>
    <row r="4" spans="1:2" ht="16.149999999999999" thickBot="1" x14ac:dyDescent="0.55000000000000004">
      <c r="A4" s="12" t="s">
        <v>1</v>
      </c>
      <c r="B4" s="13" t="s">
        <v>23</v>
      </c>
    </row>
    <row r="5" spans="1:2" x14ac:dyDescent="0.5">
      <c r="A5" s="15" t="s">
        <v>59</v>
      </c>
      <c r="B5" s="33">
        <f>'[4]Request for Justin'!$C$5</f>
        <v>200000</v>
      </c>
    </row>
    <row r="6" spans="1:2" x14ac:dyDescent="0.5">
      <c r="A6" s="14" t="s">
        <v>24</v>
      </c>
      <c r="B6" s="34">
        <f>'[4]Request for Justin'!$C$6</f>
        <v>125000</v>
      </c>
    </row>
    <row r="7" spans="1:2" x14ac:dyDescent="0.5">
      <c r="A7" s="14" t="str">
        <f>'[5]Request for Justin'!$B$7</f>
        <v>Fundraising Events</v>
      </c>
      <c r="B7" s="34">
        <f>'[4]Request for Justin'!$C$7</f>
        <v>0</v>
      </c>
    </row>
    <row r="8" spans="1:2" x14ac:dyDescent="0.5">
      <c r="A8" s="14" t="s">
        <v>25</v>
      </c>
      <c r="B8" s="34">
        <f>'[4]Request for Justin'!$C$8</f>
        <v>456000</v>
      </c>
    </row>
    <row r="9" spans="1:2" x14ac:dyDescent="0.5">
      <c r="A9" s="11" t="s">
        <v>20</v>
      </c>
      <c r="B9" s="35">
        <f>SUM(B5:B8)</f>
        <v>781000</v>
      </c>
    </row>
    <row r="12" spans="1:2" x14ac:dyDescent="0.5">
      <c r="A12" s="9" t="s">
        <v>26</v>
      </c>
    </row>
    <row r="13" spans="1:2" ht="16.149999999999999" thickBot="1" x14ac:dyDescent="0.55000000000000004">
      <c r="A13" s="12" t="s">
        <v>1</v>
      </c>
      <c r="B13" s="13" t="s">
        <v>23</v>
      </c>
    </row>
    <row r="14" spans="1:2" x14ac:dyDescent="0.5">
      <c r="A14" s="15" t="s">
        <v>3</v>
      </c>
      <c r="B14" s="33">
        <f>'[4]Request for Justin'!$C$14</f>
        <v>120000</v>
      </c>
    </row>
    <row r="15" spans="1:2" x14ac:dyDescent="0.5">
      <c r="A15" s="14" t="s">
        <v>4</v>
      </c>
      <c r="B15" s="34">
        <f>'[4]Request for Justin'!$C$15</f>
        <v>0</v>
      </c>
    </row>
    <row r="16" spans="1:2" x14ac:dyDescent="0.5">
      <c r="A16" s="14" t="s">
        <v>5</v>
      </c>
      <c r="B16" s="34">
        <f>'[4]Request for Justin'!$C$16</f>
        <v>0</v>
      </c>
    </row>
    <row r="17" spans="1:2" x14ac:dyDescent="0.5">
      <c r="A17" s="14" t="s">
        <v>6</v>
      </c>
      <c r="B17" s="34">
        <f>'[4]Request for Justin'!$C$17</f>
        <v>12000</v>
      </c>
    </row>
    <row r="18" spans="1:2" x14ac:dyDescent="0.5">
      <c r="A18" s="14" t="s">
        <v>7</v>
      </c>
      <c r="B18" s="34">
        <f>'[4]Request for Justin'!$C$18</f>
        <v>9180</v>
      </c>
    </row>
    <row r="19" spans="1:2" x14ac:dyDescent="0.5">
      <c r="A19" s="14" t="s">
        <v>8</v>
      </c>
      <c r="B19" s="34"/>
    </row>
    <row r="20" spans="1:2" x14ac:dyDescent="0.5">
      <c r="A20" s="14" t="s">
        <v>19</v>
      </c>
      <c r="B20" s="34">
        <f>'[4]Request for Justin'!$C$19</f>
        <v>1400</v>
      </c>
    </row>
    <row r="21" spans="1:2" x14ac:dyDescent="0.5">
      <c r="A21" s="14" t="s">
        <v>16</v>
      </c>
      <c r="B21" s="34">
        <f>'[4]Request for Justin'!$C$20</f>
        <v>17300</v>
      </c>
    </row>
    <row r="22" spans="1:2" x14ac:dyDescent="0.5">
      <c r="A22" s="14" t="s">
        <v>27</v>
      </c>
      <c r="B22" s="34">
        <f>'[4]Request for Justin'!$C$22</f>
        <v>31700</v>
      </c>
    </row>
    <row r="23" spans="1:2" x14ac:dyDescent="0.5">
      <c r="A23" s="14" t="str">
        <f>'[5]Request for Justin'!$B$21</f>
        <v>Fundraising Events</v>
      </c>
      <c r="B23" s="34">
        <f>'[5]Request for Justin'!$C$21</f>
        <v>0</v>
      </c>
    </row>
    <row r="24" spans="1:2" x14ac:dyDescent="0.5">
      <c r="A24" s="14" t="s">
        <v>28</v>
      </c>
      <c r="B24" s="34">
        <f>'[4]Request for Justin'!$C$23</f>
        <v>26000</v>
      </c>
    </row>
    <row r="25" spans="1:2" x14ac:dyDescent="0.5">
      <c r="A25" s="14" t="s">
        <v>15</v>
      </c>
      <c r="B25" s="34">
        <f>'[4]Request for Justin'!$C$24</f>
        <v>1050</v>
      </c>
    </row>
    <row r="26" spans="1:2" x14ac:dyDescent="0.5">
      <c r="A26" s="14" t="s">
        <v>29</v>
      </c>
      <c r="B26" s="34">
        <f>'[4]Request for Justin'!$C$25</f>
        <v>0</v>
      </c>
    </row>
    <row r="27" spans="1:2" x14ac:dyDescent="0.5">
      <c r="A27" s="14" t="s">
        <v>30</v>
      </c>
      <c r="B27" s="34">
        <f>'[4]Request for Justin'!$C$26</f>
        <v>690</v>
      </c>
    </row>
    <row r="28" spans="1:2" x14ac:dyDescent="0.5">
      <c r="A28" s="14" t="s">
        <v>31</v>
      </c>
      <c r="B28" s="34">
        <f>'[4]Request for Justin'!$C$27</f>
        <v>5000</v>
      </c>
    </row>
    <row r="29" spans="1:2" x14ac:dyDescent="0.5">
      <c r="A29" s="11" t="s">
        <v>20</v>
      </c>
      <c r="B29" s="36">
        <f>SUM(B14:B28)</f>
        <v>224320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E5D84-809C-4123-B6DB-FE6EE7A9F4F9}">
  <dimension ref="A2:B42"/>
  <sheetViews>
    <sheetView topLeftCell="A3" zoomScale="150" zoomScaleNormal="150" workbookViewId="0">
      <selection activeCell="C13" sqref="C13"/>
    </sheetView>
  </sheetViews>
  <sheetFormatPr defaultRowHeight="14.25" x14ac:dyDescent="0.45"/>
  <cols>
    <col min="1" max="1" width="35.3984375" bestFit="1" customWidth="1"/>
    <col min="2" max="2" width="15" bestFit="1" customWidth="1"/>
    <col min="3" max="3" width="40.59765625" bestFit="1" customWidth="1"/>
  </cols>
  <sheetData>
    <row r="2" spans="1:2" x14ac:dyDescent="0.45">
      <c r="A2" t="s">
        <v>22</v>
      </c>
    </row>
    <row r="3" spans="1:2" ht="14.65" thickBot="1" x14ac:dyDescent="0.5">
      <c r="A3" s="2" t="s">
        <v>1</v>
      </c>
      <c r="B3" s="3" t="s">
        <v>32</v>
      </c>
    </row>
    <row r="4" spans="1:2" x14ac:dyDescent="0.45">
      <c r="A4" s="4" t="s">
        <v>33</v>
      </c>
      <c r="B4" s="16">
        <f>'[6]Summary Request for Justin'!$B$4</f>
        <v>52730</v>
      </c>
    </row>
    <row r="5" spans="1:2" x14ac:dyDescent="0.45">
      <c r="A5" s="6" t="s">
        <v>34</v>
      </c>
      <c r="B5" s="16">
        <f>'[6]Summary Request for Justin'!$B$5</f>
        <v>3200</v>
      </c>
    </row>
    <row r="6" spans="1:2" x14ac:dyDescent="0.45">
      <c r="A6" s="6" t="s">
        <v>35</v>
      </c>
      <c r="B6" s="16">
        <f>'[6]Summary Request for Justin'!$B$6</f>
        <v>0</v>
      </c>
    </row>
    <row r="7" spans="1:2" x14ac:dyDescent="0.45">
      <c r="A7" s="6" t="s">
        <v>36</v>
      </c>
      <c r="B7" s="16">
        <f>'[6]Summary Request for Justin'!$B$7</f>
        <v>64359.75</v>
      </c>
    </row>
    <row r="8" spans="1:2" x14ac:dyDescent="0.45">
      <c r="A8" s="6" t="s">
        <v>29</v>
      </c>
      <c r="B8" s="16">
        <f>'[6]Summary Request for Justin'!$B$8</f>
        <v>20010.7932</v>
      </c>
    </row>
    <row r="9" spans="1:2" x14ac:dyDescent="0.45">
      <c r="A9" s="6" t="s">
        <v>37</v>
      </c>
      <c r="B9" s="16">
        <f>'[6]Summary Request for Justin'!$B$9</f>
        <v>311125.5</v>
      </c>
    </row>
    <row r="10" spans="1:2" x14ac:dyDescent="0.45">
      <c r="A10" s="6" t="s">
        <v>38</v>
      </c>
      <c r="B10" s="16">
        <f>'[6]Summary Request for Justin'!$B$10</f>
        <v>173785</v>
      </c>
    </row>
    <row r="11" spans="1:2" x14ac:dyDescent="0.45">
      <c r="A11" s="6" t="s">
        <v>39</v>
      </c>
      <c r="B11" s="16">
        <f>'[6]Summary Request for Justin'!$B$11</f>
        <v>99420</v>
      </c>
    </row>
    <row r="12" spans="1:2" x14ac:dyDescent="0.45">
      <c r="A12" s="6" t="s">
        <v>40</v>
      </c>
      <c r="B12" s="16">
        <f>'[7]Master Budget FY 2023'!E8</f>
        <v>7937.9999999999991</v>
      </c>
    </row>
    <row r="13" spans="1:2" x14ac:dyDescent="0.45">
      <c r="A13" s="1" t="s">
        <v>20</v>
      </c>
      <c r="B13" s="16">
        <f>SUM(B4:B12)</f>
        <v>732569.04319999996</v>
      </c>
    </row>
    <row r="17" spans="1:2" x14ac:dyDescent="0.45">
      <c r="A17" t="s">
        <v>26</v>
      </c>
    </row>
    <row r="18" spans="1:2" ht="14.65" thickBot="1" x14ac:dyDescent="0.5">
      <c r="A18" s="2" t="s">
        <v>1</v>
      </c>
      <c r="B18" s="3" t="s">
        <v>41</v>
      </c>
    </row>
    <row r="19" spans="1:2" x14ac:dyDescent="0.45">
      <c r="A19" s="4" t="s">
        <v>3</v>
      </c>
      <c r="B19" s="16">
        <f>'[6]Summary Request for Justin'!$B$20</f>
        <v>337000</v>
      </c>
    </row>
    <row r="20" spans="1:2" x14ac:dyDescent="0.45">
      <c r="A20" s="6" t="s">
        <v>4</v>
      </c>
      <c r="B20" s="16"/>
    </row>
    <row r="21" spans="1:2" x14ac:dyDescent="0.45">
      <c r="A21" s="6" t="s">
        <v>5</v>
      </c>
      <c r="B21" s="16">
        <f>'[6]Summary Request for Justin'!$B$22</f>
        <v>30247.017543859653</v>
      </c>
    </row>
    <row r="22" spans="1:2" x14ac:dyDescent="0.45">
      <c r="A22" s="6" t="s">
        <v>6</v>
      </c>
      <c r="B22" s="16">
        <f>6000*5</f>
        <v>30000</v>
      </c>
    </row>
    <row r="23" spans="1:2" x14ac:dyDescent="0.45">
      <c r="A23" s="6" t="s">
        <v>7</v>
      </c>
      <c r="B23" s="16">
        <f>SUM(B19,B21)*0.0765</f>
        <v>28094.396842105263</v>
      </c>
    </row>
    <row r="24" spans="1:2" x14ac:dyDescent="0.45">
      <c r="A24" s="6" t="s">
        <v>8</v>
      </c>
      <c r="B24" s="16"/>
    </row>
    <row r="25" spans="1:2" x14ac:dyDescent="0.45">
      <c r="A25" s="6" t="s">
        <v>42</v>
      </c>
      <c r="B25" s="16">
        <f>'[6]Summary Request for Justin'!$B$26</f>
        <v>263833.80900000001</v>
      </c>
    </row>
    <row r="26" spans="1:2" x14ac:dyDescent="0.45">
      <c r="A26" s="6" t="s">
        <v>29</v>
      </c>
      <c r="B26" s="16">
        <f>'[6]Summary Request for Justin'!$B$27</f>
        <v>15758.340749999999</v>
      </c>
    </row>
    <row r="27" spans="1:2" x14ac:dyDescent="0.45">
      <c r="A27" s="6" t="s">
        <v>58</v>
      </c>
      <c r="B27" s="16">
        <f>'[6]Summary Request for Justin'!$B$28</f>
        <v>37260</v>
      </c>
    </row>
    <row r="28" spans="1:2" x14ac:dyDescent="0.45">
      <c r="A28" s="6" t="s">
        <v>28</v>
      </c>
      <c r="B28" s="16">
        <f>'[6]Summary Request for Justin'!$B$29</f>
        <v>53188.341999999997</v>
      </c>
    </row>
    <row r="29" spans="1:2" x14ac:dyDescent="0.45">
      <c r="A29" s="6" t="s">
        <v>43</v>
      </c>
      <c r="B29" s="16">
        <f>'[6]Summary Request for Justin'!$B$30</f>
        <v>5625</v>
      </c>
    </row>
    <row r="30" spans="1:2" x14ac:dyDescent="0.45">
      <c r="A30" s="6" t="s">
        <v>44</v>
      </c>
      <c r="B30" s="16">
        <f>'[6]Summary Request for Justin'!$B$31</f>
        <v>37275.199999999997</v>
      </c>
    </row>
    <row r="31" spans="1:2" x14ac:dyDescent="0.45">
      <c r="A31" s="6" t="s">
        <v>45</v>
      </c>
      <c r="B31" s="16">
        <f>'[6]Summary Request for Justin'!$B$32</f>
        <v>7585</v>
      </c>
    </row>
    <row r="32" spans="1:2" x14ac:dyDescent="0.45">
      <c r="A32" s="6" t="s">
        <v>46</v>
      </c>
      <c r="B32" s="16">
        <f>'[6]Summary Request for Justin'!$B$33</f>
        <v>11700</v>
      </c>
    </row>
    <row r="33" spans="1:2" x14ac:dyDescent="0.45">
      <c r="A33" s="6" t="s">
        <v>47</v>
      </c>
      <c r="B33" s="16">
        <f>'[6]Summary Request for Justin'!$B$34</f>
        <v>4769.9996999999994</v>
      </c>
    </row>
    <row r="34" spans="1:2" x14ac:dyDescent="0.45">
      <c r="A34" s="6" t="s">
        <v>48</v>
      </c>
      <c r="B34" s="16">
        <f>'[6]Summary Request for Justin'!$B$35</f>
        <v>0</v>
      </c>
    </row>
    <row r="35" spans="1:2" x14ac:dyDescent="0.45">
      <c r="A35" s="6" t="s">
        <v>56</v>
      </c>
      <c r="B35" s="16">
        <f>'[6]Summary Request for Justin'!$B$36</f>
        <v>75872</v>
      </c>
    </row>
    <row r="36" spans="1:2" x14ac:dyDescent="0.45">
      <c r="A36" s="6" t="s">
        <v>49</v>
      </c>
      <c r="B36" s="16">
        <f>'[6]Summary Request for Justin'!$B$37</f>
        <v>10100</v>
      </c>
    </row>
    <row r="37" spans="1:2" x14ac:dyDescent="0.45">
      <c r="A37" s="6" t="s">
        <v>50</v>
      </c>
      <c r="B37" s="16">
        <f>'[6]Summary Request for Justin'!$B$38</f>
        <v>11776</v>
      </c>
    </row>
    <row r="38" spans="1:2" x14ac:dyDescent="0.45">
      <c r="A38" s="6" t="s">
        <v>15</v>
      </c>
      <c r="B38" s="16">
        <f>'[1]Operations - Salaries'!C18</f>
        <v>0</v>
      </c>
    </row>
    <row r="39" spans="1:2" x14ac:dyDescent="0.45">
      <c r="A39" s="6" t="s">
        <v>16</v>
      </c>
      <c r="B39" s="16">
        <f>'[6]Summary Request for Justin'!$B$40</f>
        <v>0</v>
      </c>
    </row>
    <row r="40" spans="1:2" x14ac:dyDescent="0.45">
      <c r="A40" s="6" t="s">
        <v>19</v>
      </c>
      <c r="B40" s="16">
        <f>'[6]Summary Request for Justin'!$B$41</f>
        <v>6000</v>
      </c>
    </row>
    <row r="41" spans="1:2" x14ac:dyDescent="0.45">
      <c r="A41" s="6" t="s">
        <v>51</v>
      </c>
      <c r="B41" s="16">
        <f>'[6]Summary Request for Justin'!$B$42</f>
        <v>1800</v>
      </c>
    </row>
    <row r="42" spans="1:2" x14ac:dyDescent="0.45">
      <c r="A42" s="1" t="s">
        <v>20</v>
      </c>
      <c r="B42" s="16">
        <f>SUM(B19:B41)</f>
        <v>967885.1058359649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General Operations</vt:lpstr>
      <vt:lpstr>Development Department</vt:lpstr>
      <vt:lpstr>Program Department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jdion</dc:creator>
  <cp:lastModifiedBy>jdion</cp:lastModifiedBy>
  <cp:lastPrinted>2022-06-09T13:18:48Z</cp:lastPrinted>
  <dcterms:created xsi:type="dcterms:W3CDTF">2022-01-03T18:53:45Z</dcterms:created>
  <dcterms:modified xsi:type="dcterms:W3CDTF">2022-06-14T17:48:31Z</dcterms:modified>
</cp:coreProperties>
</file>